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91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<sst xmlns="http://schemas.openxmlformats.org/spreadsheetml/2006/main" count="1155" uniqueCount="470">
  <si>
    <t>预算01-1表</t>
  </si>
  <si>
    <t>2026年部门财务收支预算总表</t>
  </si>
  <si>
    <t>单位名称：玉溪市生态环境局易门分局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</si>
  <si>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</si>
  <si>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</si>
  <si>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</si>
  <si>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</si>
  <si>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</si>
  <si>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</si>
  <si>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</si>
  <si>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</si>
  <si>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</si>
  <si>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</si>
  <si>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</si>
  <si>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</si>
  <si>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</si>
  <si>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</si>
  <si>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</si>
  <si>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</si>
  <si>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</si>
  <si>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</si>
  <si>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</si>
  <si>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</si>
  <si>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</si>
  <si>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</si>
  <si>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</si>
  <si>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</si>
  <si>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</si>
  <si>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</si>
  <si>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</si>
  <si>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</si>
  <si>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</si>
  <si>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</si>
  <si>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</si>
  <si>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</si>
  <si>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</si>
  <si>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</si>
  <si>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</si>
  <si>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</si>
  <si>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</si>
  <si>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</si>
  <si>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</si>
  <si>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</si>
  <si>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</si>
  <si>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</si>
  <si>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</si>
  <si>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</si>
  <si>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</si>
  <si>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</si>
  <si>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</si>
  <si>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</si>
  <si>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</si>
  <si>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</si>
  <si>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</si>
  <si>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</si>
  <si>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</si>
  <si>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</si>
  <si>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</si>
  <si>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</si>
  <si>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</si>
  <si>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</si>
  <si>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</si>
  <si>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</si>
  <si>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</si>
  <si>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144015</t>
  </si>
  <si>
    <t>玉溪市生态环境局易门分局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</si>
  <si>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</si>
  <si>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</si>
  <si>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</si>
  <si>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</si>
  <si>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</si>
  <si>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</si>
  <si>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</si>
  <si>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</si>
  <si>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</si>
  <si>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</si>
  <si>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</si>
  <si>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</si>
  <si>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</si>
  <si>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</si>
  <si>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20199</t>
  </si>
  <si>
    <t>2019999</t>
  </si>
  <si>
    <t>208</t>
  </si>
  <si>
    <t>20805</t>
  </si>
  <si>
    <t>2080501</t>
  </si>
  <si>
    <t>2080505</t>
  </si>
  <si>
    <t>20807</t>
  </si>
  <si>
    <t>2080799</t>
  </si>
  <si>
    <t>210</t>
  </si>
  <si>
    <t>21011</t>
  </si>
  <si>
    <t>2101101</t>
  </si>
  <si>
    <t>2101102</t>
  </si>
  <si>
    <t>2101103</t>
  </si>
  <si>
    <t>2101199</t>
  </si>
  <si>
    <t>211</t>
  </si>
  <si>
    <t>21101</t>
  </si>
  <si>
    <t>2110101</t>
  </si>
  <si>
    <t>2110103</t>
  </si>
  <si>
    <t>2110199</t>
  </si>
  <si>
    <t>21103</t>
  </si>
  <si>
    <t>2110301</t>
  </si>
  <si>
    <t>21111</t>
  </si>
  <si>
    <t>2111101</t>
  </si>
  <si>
    <t>2111102</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</si>
  <si>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</si>
  <si>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</si>
  <si>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</si>
  <si>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</si>
  <si>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</si>
  <si>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</si>
  <si>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</si>
  <si>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</si>
  <si>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</si>
  <si>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</si>
  <si>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</si>
  <si>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</si>
  <si>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</si>
  <si>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</si>
  <si>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</si>
  <si>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</si>
  <si>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</si>
  <si>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</si>
  <si>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</si>
  <si>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</si>
  <si>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</si>
  <si>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</si>
  <si>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</si>
  <si>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</si>
  <si>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</si>
  <si>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</si>
  <si>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</si>
  <si>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r>
      <t>玉溪市生态环境局易门分局</t>
    </r>
    <r>
      <rPr>
        <sz val="11"/>
        <color rgb="FF000000"/>
        <rFont val="Times New Roman"/>
        <charset val="134"/>
      </rPr>
      <t>2026</t>
    </r>
    <r>
      <rPr>
        <sz val="11"/>
        <color rgb="FF000000"/>
        <rFont val="宋体"/>
        <charset val="134"/>
      </rPr>
      <t>年一般公共预算财政拨款</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经费预算合计</t>
    </r>
    <r>
      <rPr>
        <sz val="11"/>
        <color rgb="FF000000"/>
        <rFont val="Times New Roman"/>
        <charset val="134"/>
      </rPr>
      <t>66,900.00</t>
    </r>
    <r>
      <rPr>
        <sz val="11"/>
        <color rgb="FF000000"/>
        <rFont val="宋体"/>
        <charset val="134"/>
      </rPr>
      <t>元，较上年的</t>
    </r>
    <r>
      <rPr>
        <sz val="11"/>
        <color rgb="FF000000"/>
        <rFont val="Times New Roman"/>
        <charset val="134"/>
      </rPr>
      <t>80,500.00</t>
    </r>
    <r>
      <rPr>
        <sz val="11"/>
        <color rgb="FF000000"/>
        <rFont val="宋体"/>
        <charset val="134"/>
      </rPr>
      <t>元减少</t>
    </r>
    <r>
      <rPr>
        <sz val="11"/>
        <color rgb="FF000000"/>
        <rFont val="Times New Roman"/>
        <charset val="134"/>
      </rPr>
      <t>13,600.00</t>
    </r>
    <r>
      <rPr>
        <sz val="11"/>
        <color rgb="FF000000"/>
        <rFont val="宋体"/>
        <charset val="134"/>
      </rPr>
      <t>元，下降</t>
    </r>
    <r>
      <rPr>
        <sz val="11"/>
        <color rgb="FF000000"/>
        <rFont val="Times New Roman"/>
        <charset val="134"/>
      </rPr>
      <t>16.89%</t>
    </r>
    <r>
      <rPr>
        <sz val="11"/>
        <color rgb="FF000000"/>
        <rFont val="宋体"/>
        <charset val="134"/>
      </rPr>
      <t>。</t>
    </r>
    <r>
      <rPr>
        <sz val="11"/>
        <color rgb="FF000000"/>
        <rFont val="Times New Roman"/>
        <charset val="134"/>
      </rPr>
      <t>2025</t>
    </r>
    <r>
      <rPr>
        <sz val="11"/>
        <color rgb="FF000000"/>
        <rFont val="宋体"/>
        <charset val="134"/>
      </rPr>
      <t>年因公出国（境）费预算为</t>
    </r>
    <r>
      <rPr>
        <sz val="11"/>
        <color rgb="FF000000"/>
        <rFont val="Times New Roman"/>
        <charset val="134"/>
      </rPr>
      <t>0.00</t>
    </r>
    <r>
      <rPr>
        <sz val="11"/>
        <color rgb="FF000000"/>
        <rFont val="宋体"/>
        <charset val="134"/>
      </rPr>
      <t>元，较上年增加</t>
    </r>
    <r>
      <rPr>
        <sz val="11"/>
        <color rgb="FF000000"/>
        <rFont val="Times New Roman"/>
        <charset val="134"/>
      </rPr>
      <t>0.00</t>
    </r>
    <r>
      <rPr>
        <sz val="11"/>
        <color rgb="FF000000"/>
        <rFont val="宋体"/>
        <charset val="134"/>
      </rPr>
      <t>元，增长</t>
    </r>
    <r>
      <rPr>
        <sz val="11"/>
        <color rgb="FF000000"/>
        <rFont val="Times New Roman"/>
        <charset val="134"/>
      </rPr>
      <t>0.00%</t>
    </r>
    <r>
      <rPr>
        <sz val="11"/>
        <color rgb="FF000000"/>
        <rFont val="宋体"/>
        <charset val="134"/>
      </rPr>
      <t>，共计安排因公出国（境）团组</t>
    </r>
    <r>
      <rPr>
        <sz val="11"/>
        <color rgb="FF000000"/>
        <rFont val="Times New Roman"/>
        <charset val="134"/>
      </rPr>
      <t>0</t>
    </r>
    <r>
      <rPr>
        <sz val="11"/>
        <color rgb="FF000000"/>
        <rFont val="宋体"/>
        <charset val="134"/>
      </rPr>
      <t>个，因公出国（境）</t>
    </r>
    <r>
      <rPr>
        <sz val="11"/>
        <color rgb="FF000000"/>
        <rFont val="Times New Roman"/>
        <charset val="134"/>
      </rPr>
      <t>0</t>
    </r>
    <r>
      <rPr>
        <sz val="11"/>
        <color rgb="FF000000"/>
        <rFont val="宋体"/>
        <charset val="134"/>
      </rPr>
      <t>人次，与上年对比无变化，</t>
    </r>
    <r>
      <rPr>
        <sz val="11"/>
        <color rgb="FF000000"/>
        <rFont val="Times New Roman"/>
        <charset val="134"/>
      </rPr>
      <t>2025</t>
    </r>
    <r>
      <rPr>
        <sz val="11"/>
        <color rgb="FF000000"/>
        <rFont val="宋体"/>
        <charset val="134"/>
      </rPr>
      <t>年和</t>
    </r>
    <r>
      <rPr>
        <sz val="11"/>
        <color rgb="FF000000"/>
        <rFont val="Times New Roman"/>
        <charset val="134"/>
      </rPr>
      <t>2026</t>
    </r>
    <r>
      <rPr>
        <sz val="11"/>
        <color rgb="FF000000"/>
        <rFont val="宋体"/>
        <charset val="134"/>
      </rPr>
      <t>年均未安排因公出国（境）费预算。公务接待费预算为</t>
    </r>
    <r>
      <rPr>
        <sz val="11"/>
        <color rgb="FF000000"/>
        <rFont val="Times New Roman"/>
        <charset val="134"/>
      </rPr>
      <t>10,000.00</t>
    </r>
    <r>
      <rPr>
        <sz val="11"/>
        <color rgb="FF000000"/>
        <rFont val="宋体"/>
        <charset val="134"/>
      </rPr>
      <t>元，较上年的</t>
    </r>
    <r>
      <rPr>
        <sz val="11"/>
        <color rgb="FF000000"/>
        <rFont val="Times New Roman"/>
        <charset val="134"/>
      </rPr>
      <t>23,500.00</t>
    </r>
    <r>
      <rPr>
        <sz val="11"/>
        <color rgb="FF000000"/>
        <rFont val="宋体"/>
        <charset val="134"/>
      </rPr>
      <t>元减少</t>
    </r>
    <r>
      <rPr>
        <sz val="11"/>
        <color rgb="FF000000"/>
        <rFont val="Times New Roman"/>
        <charset val="134"/>
      </rPr>
      <t>13,500.00</t>
    </r>
    <r>
      <rPr>
        <sz val="11"/>
        <color rgb="FF000000"/>
        <rFont val="宋体"/>
        <charset val="134"/>
      </rPr>
      <t>元，下降</t>
    </r>
    <r>
      <rPr>
        <sz val="11"/>
        <color rgb="FF000000"/>
        <rFont val="Times New Roman"/>
        <charset val="134"/>
      </rPr>
      <t>57.45%</t>
    </r>
    <r>
      <rPr>
        <sz val="11"/>
        <color rgb="FF000000"/>
        <rFont val="宋体"/>
        <charset val="134"/>
      </rPr>
      <t>，国内公务接待批次为</t>
    </r>
    <r>
      <rPr>
        <sz val="11"/>
        <color rgb="FF000000"/>
        <rFont val="Times New Roman"/>
        <charset val="134"/>
      </rPr>
      <t>10</t>
    </r>
    <r>
      <rPr>
        <sz val="11"/>
        <color rgb="FF000000"/>
        <rFont val="宋体"/>
        <charset val="134"/>
      </rPr>
      <t>次，共计接待</t>
    </r>
    <r>
      <rPr>
        <sz val="11"/>
        <color rgb="FF000000"/>
        <rFont val="Times New Roman"/>
        <charset val="134"/>
      </rPr>
      <t>80</t>
    </r>
    <r>
      <rPr>
        <sz val="11"/>
        <color rgb="FF000000"/>
        <rFont val="宋体"/>
        <charset val="134"/>
      </rPr>
      <t>人次，减少原因主要是：认真贯彻落实习近平总书记关于艰苦奋斗、勤俭节约的系列重要指示批示精神，全面落实党中央、国务院和省委、省政府、市委、市政府厉行节约反对浪费、过</t>
    </r>
    <r>
      <rPr>
        <sz val="11"/>
        <color rgb="FF000000"/>
        <rFont val="Times New Roman"/>
        <charset val="134"/>
      </rPr>
      <t>“</t>
    </r>
    <r>
      <rPr>
        <sz val="11"/>
        <color rgb="FF000000"/>
        <rFont val="宋体"/>
        <charset val="134"/>
      </rPr>
      <t>紧日子</t>
    </r>
    <r>
      <rPr>
        <sz val="11"/>
        <color rgb="FF000000"/>
        <rFont val="Times New Roman"/>
        <charset val="134"/>
      </rPr>
      <t>”</t>
    </r>
    <r>
      <rPr>
        <sz val="11"/>
        <color rgb="FF000000"/>
        <rFont val="宋体"/>
        <charset val="134"/>
      </rPr>
      <t>加快高质量发展的工作要求，进一步从严控制</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经费。公务用车购置及运行维护费为</t>
    </r>
    <r>
      <rPr>
        <sz val="11"/>
        <color rgb="FF000000"/>
        <rFont val="Times New Roman"/>
        <charset val="134"/>
      </rPr>
      <t>56,900.00</t>
    </r>
    <r>
      <rPr>
        <sz val="11"/>
        <color rgb="FF000000"/>
        <rFont val="宋体"/>
        <charset val="134"/>
      </rPr>
      <t>元，较上年减少</t>
    </r>
    <r>
      <rPr>
        <sz val="11"/>
        <color rgb="FF000000"/>
        <rFont val="Times New Roman"/>
        <charset val="134"/>
      </rPr>
      <t>100.00</t>
    </r>
    <r>
      <rPr>
        <sz val="11"/>
        <color rgb="FF000000"/>
        <rFont val="宋体"/>
        <charset val="134"/>
      </rPr>
      <t>元，下降</t>
    </r>
    <r>
      <rPr>
        <sz val="11"/>
        <color rgb="FF000000"/>
        <rFont val="Times New Roman"/>
        <charset val="134"/>
      </rPr>
      <t>0.18%</t>
    </r>
    <r>
      <rPr>
        <sz val="11"/>
        <color rgb="FF000000"/>
        <rFont val="宋体"/>
        <charset val="134"/>
      </rPr>
      <t>，其中：公务用车购置费</t>
    </r>
    <r>
      <rPr>
        <sz val="11"/>
        <color rgb="FF000000"/>
        <rFont val="Times New Roman"/>
        <charset val="134"/>
      </rPr>
      <t>0.00</t>
    </r>
    <r>
      <rPr>
        <sz val="11"/>
        <color rgb="FF000000"/>
        <rFont val="宋体"/>
        <charset val="134"/>
      </rPr>
      <t>元，较上年增加</t>
    </r>
    <r>
      <rPr>
        <sz val="11"/>
        <color rgb="FF000000"/>
        <rFont val="Times New Roman"/>
        <charset val="134"/>
      </rPr>
      <t>0.00</t>
    </r>
    <r>
      <rPr>
        <sz val="11"/>
        <color rgb="FF000000"/>
        <rFont val="宋体"/>
        <charset val="134"/>
      </rPr>
      <t>元，增长</t>
    </r>
    <r>
      <rPr>
        <sz val="11"/>
        <color rgb="FF000000"/>
        <rFont val="Times New Roman"/>
        <charset val="134"/>
      </rPr>
      <t>0.00%</t>
    </r>
    <r>
      <rPr>
        <sz val="11"/>
        <color rgb="FF000000"/>
        <rFont val="宋体"/>
        <charset val="134"/>
      </rPr>
      <t>；公务用车运行维护费</t>
    </r>
    <r>
      <rPr>
        <sz val="11"/>
        <color rgb="FF000000"/>
        <rFont val="Times New Roman"/>
        <charset val="134"/>
      </rPr>
      <t>56,900.00</t>
    </r>
    <r>
      <rPr>
        <sz val="11"/>
        <color rgb="FF000000"/>
        <rFont val="宋体"/>
        <charset val="134"/>
      </rPr>
      <t>元，较上年减少</t>
    </r>
    <r>
      <rPr>
        <sz val="11"/>
        <color rgb="FF000000"/>
        <rFont val="Times New Roman"/>
        <charset val="134"/>
      </rPr>
      <t>100.00</t>
    </r>
    <r>
      <rPr>
        <sz val="11"/>
        <color rgb="FF000000"/>
        <rFont val="宋体"/>
        <charset val="134"/>
      </rPr>
      <t>元，下降</t>
    </r>
    <r>
      <rPr>
        <sz val="11"/>
        <color rgb="FF000000"/>
        <rFont val="Times New Roman"/>
        <charset val="134"/>
      </rPr>
      <t>0.18%</t>
    </r>
    <r>
      <rPr>
        <sz val="11"/>
        <color rgb="FF000000"/>
        <rFont val="宋体"/>
        <charset val="134"/>
      </rPr>
      <t>，；共计购置公务用车</t>
    </r>
    <r>
      <rPr>
        <sz val="11"/>
        <color rgb="FF000000"/>
        <rFont val="Times New Roman"/>
        <charset val="134"/>
      </rPr>
      <t>0</t>
    </r>
    <r>
      <rPr>
        <sz val="11"/>
        <color rgb="FF000000"/>
        <rFont val="宋体"/>
        <charset val="134"/>
      </rPr>
      <t>辆；年末公务用车保有量为</t>
    </r>
    <r>
      <rPr>
        <sz val="11"/>
        <color rgb="FF000000"/>
        <rFont val="Times New Roman"/>
        <charset val="134"/>
      </rPr>
      <t>2</t>
    </r>
    <r>
      <rPr>
        <sz val="11"/>
        <color rgb="FF000000"/>
        <rFont val="宋体"/>
        <charset val="134"/>
      </rPr>
      <t>辆。</t>
    </r>
    <r>
      <rPr>
        <sz val="11"/>
        <color rgb="FF000000"/>
        <rFont val="Times New Roman"/>
        <charset val="134"/>
      </rPr>
      <t xml:space="preserve"> </t>
    </r>
  </si>
  <si>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</si>
  <si>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</si>
  <si>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</si>
  <si>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</si>
  <si>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</si>
  <si>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</si>
  <si>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</si>
  <si>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</si>
  <si>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</si>
  <si>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</si>
  <si>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</si>
  <si>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</si>
  <si>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</si>
  <si>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</si>
  <si>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</si>
  <si>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</si>
  <si>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</si>
  <si>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</si>
  <si>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</si>
  <si>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</si>
  <si>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</si>
  <si>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</si>
  <si>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530400210000000629756</t>
  </si>
  <si>
    <t>行政人员工资支出</t>
  </si>
  <si>
    <t>行政运行</t>
  </si>
  <si>
    <t>30101</t>
  </si>
  <si>
    <t>基本工资</t>
  </si>
  <si>
    <t>30102</t>
  </si>
  <si>
    <t>津贴补贴</t>
  </si>
  <si>
    <t>购房补贴</t>
  </si>
  <si>
    <t>530400210000000629757</t>
  </si>
  <si>
    <t>事业人员工资支出</t>
  </si>
  <si>
    <t>生态环境监测与信息</t>
  </si>
  <si>
    <t>30107</t>
  </si>
  <si>
    <t>绩效工资</t>
  </si>
  <si>
    <t>530400210000000629758</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</si>
  <si>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</si>
  <si>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</si>
  <si>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</si>
  <si>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</si>
  <si>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</si>
  <si>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</si>
  <si>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</si>
  <si>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</si>
  <si>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</si>
  <si>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</si>
  <si>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</si>
  <si>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</si>
  <si>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</si>
  <si>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</si>
  <si>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530400210000000629759</t>
  </si>
  <si>
    <t>住房公积金</t>
  </si>
  <si>
    <t>30113</t>
  </si>
  <si>
    <t>530400210000000629760</t>
  </si>
  <si>
    <t>对个人和家庭的补助</t>
  </si>
  <si>
    <t>行政单位离退休</t>
  </si>
  <si>
    <t>30305</t>
  </si>
  <si>
    <t>生活补助</t>
  </si>
  <si>
    <t>530400210000000629761</t>
  </si>
  <si>
    <t>其他工资福利支出</t>
  </si>
  <si>
    <t>30103</t>
  </si>
  <si>
    <t>奖金</t>
  </si>
  <si>
    <t>530400210000000629763</t>
  </si>
  <si>
    <t>行政人员公务交通补贴</t>
  </si>
  <si>
    <t>30239</t>
  </si>
  <si>
    <t>其他交通费用</t>
  </si>
  <si>
    <t>530400210000000629764</t>
  </si>
  <si>
    <t>工会经费</t>
  </si>
  <si>
    <t>30228</t>
  </si>
  <si>
    <t>530400210000000629765</t>
  </si>
  <si>
    <t>一般公用经费</t>
  </si>
  <si>
    <t>30299</t>
  </si>
  <si>
    <t>其他商品和服务支出</t>
  </si>
  <si>
    <t>30201</t>
  </si>
  <si>
    <t>办公费</t>
  </si>
  <si>
    <t>30202</t>
  </si>
  <si>
    <t>印刷费</t>
  </si>
  <si>
    <t>30206</t>
  </si>
  <si>
    <t>电费</t>
  </si>
  <si>
    <t>30207</t>
  </si>
  <si>
    <t>邮电费</t>
  </si>
  <si>
    <t>30215</t>
  </si>
  <si>
    <t>会议费</t>
  </si>
  <si>
    <t>30227</t>
  </si>
  <si>
    <t>委托业务费</t>
  </si>
  <si>
    <t>30205</t>
  </si>
  <si>
    <t>水费</t>
  </si>
  <si>
    <t>30211</t>
  </si>
  <si>
    <t>差旅费</t>
  </si>
  <si>
    <t>30213</t>
  </si>
  <si>
    <t>维修（护）费</t>
  </si>
  <si>
    <t>530400210000000630579</t>
  </si>
  <si>
    <t>公车购置及运维费</t>
  </si>
  <si>
    <t>30231</t>
  </si>
  <si>
    <t>公务用车运行维护费</t>
  </si>
  <si>
    <t>530400221100000622112</t>
  </si>
  <si>
    <t>30217</t>
  </si>
  <si>
    <t>530400241100002357926</t>
  </si>
  <si>
    <t>年终一次性奖金</t>
  </si>
  <si>
    <t>530400241100002358375</t>
  </si>
  <si>
    <t>编外临聘人员经费</t>
  </si>
  <si>
    <t>30199</t>
  </si>
  <si>
    <t>530400241100002359619</t>
  </si>
  <si>
    <t>工作业务经费</t>
  </si>
  <si>
    <t>其他环境保护管理事务支出</t>
  </si>
  <si>
    <t>530400241100002360813</t>
  </si>
  <si>
    <t>奖励性绩效工资（工资部分）经费</t>
  </si>
  <si>
    <t>530400241100002360837</t>
  </si>
  <si>
    <t>奖励性绩效工资（高于部分）经费</t>
  </si>
  <si>
    <t>530400241100002363719</t>
  </si>
  <si>
    <t>机关后勤购买服务经费</t>
  </si>
  <si>
    <t>530400261100004906788</t>
  </si>
  <si>
    <t>物业管理费</t>
  </si>
  <si>
    <t>30209</t>
  </si>
  <si>
    <t>预算05-1表</t>
  </si>
  <si>
    <t>2026年部门项目支出预算表</t>
  </si>
  <si>
    <t>项目分类</t>
  </si>
  <si>
    <t>项目单位</t>
  </si>
  <si>
    <t>本年拨款</t>
  </si>
  <si>
    <t>单位资金</t>
  </si>
  <si>
    <t>其中：本次下达</t>
  </si>
  <si>
    <t>执法办案补助经费</t>
  </si>
  <si>
    <t>事业发展类</t>
  </si>
  <si>
    <t>530400221100000269330</t>
  </si>
  <si>
    <t>生态环境执法监察</t>
  </si>
  <si>
    <t>30216</t>
  </si>
  <si>
    <t>培训费</t>
  </si>
  <si>
    <t>30218</t>
  </si>
  <si>
    <t>专用材料费</t>
  </si>
  <si>
    <t>31002</t>
  </si>
  <si>
    <t>办公设备购置</t>
  </si>
  <si>
    <t>公益性岗位补助资金</t>
  </si>
  <si>
    <t>专项业务类</t>
  </si>
  <si>
    <t>530400231100002085914</t>
  </si>
  <si>
    <t>其他就业补助支出</t>
  </si>
  <si>
    <t>30226</t>
  </si>
  <si>
    <t>劳务费</t>
  </si>
  <si>
    <t>生态环境监测运行经费</t>
  </si>
  <si>
    <t>530400251100003578340</t>
  </si>
  <si>
    <t>31003</t>
  </si>
  <si>
    <t>专用设备购置</t>
  </si>
  <si>
    <t>单位自有资金账户银行存款利息收入上缴专项资金</t>
  </si>
  <si>
    <t>530400251100003587760</t>
  </si>
  <si>
    <t>其他一般公共服务支出</t>
  </si>
  <si>
    <t>云南中瑞（集团）建材有限公司2#2000t/d新型干法水泥生产线超低排放改造项目资金</t>
  </si>
  <si>
    <t>530400251100004121180</t>
  </si>
  <si>
    <t>大气</t>
  </si>
  <si>
    <t>31299</t>
  </si>
  <si>
    <t>其他对企业补助</t>
  </si>
  <si>
    <t>云南易门大椿树水泥有限责任公司窑尾烟气超低排放技改项目资金</t>
  </si>
  <si>
    <t>530400251100004121499</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</si>
  <si>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</si>
  <si>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</si>
  <si>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</si>
  <si>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</si>
  <si>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</si>
  <si>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</si>
  <si>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</si>
  <si>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</si>
  <si>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</si>
  <si>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</si>
  <si>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</si>
  <si>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</si>
  <si>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</si>
  <si>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做好本部门2026年公益性岗位人员经费保障，按规定落实岗位补贴、保险补贴待遇。</t>
  </si>
  <si>
    <t>产出指标</t>
  </si>
  <si>
    <t>数量指标</t>
  </si>
  <si>
    <t>城镇公益性岗位补助月份</t>
  </si>
  <si>
    <t>=</t>
  </si>
  <si>
    <t>月</t>
  </si>
  <si>
    <t>定量指标</t>
  </si>
  <si>
    <t>反映部门（单位）实际保障公益性岗位月数。</t>
  </si>
  <si>
    <t>城镇公益性岗位补助人数</t>
  </si>
  <si>
    <t>&gt;=</t>
  </si>
  <si>
    <t>人</t>
  </si>
  <si>
    <t>反映部门（单位）实际保障公益性岗位人员数量。</t>
  </si>
  <si>
    <t>质量指标</t>
  </si>
  <si>
    <t>城镇公益性岗位补助资金兑付率</t>
  </si>
  <si>
    <t>100</t>
  </si>
  <si>
    <t>%</t>
  </si>
  <si>
    <t>反映部门（单位）实际保障公益性岗位人员岗位补贴和保险补贴兑付情况。</t>
  </si>
  <si>
    <t>效益指标</t>
  </si>
  <si>
    <t>社会效益</t>
  </si>
  <si>
    <t>保障部门运转</t>
  </si>
  <si>
    <t>正常运转</t>
  </si>
  <si>
    <t>定性指标</t>
  </si>
  <si>
    <t>反映部门（单位）运转情况。</t>
  </si>
  <si>
    <t>满意度指标</t>
  </si>
  <si>
    <t>服务对象满意度</t>
  </si>
  <si>
    <t>单位人员满意度</t>
  </si>
  <si>
    <t>90</t>
  </si>
  <si>
    <t>反映部门（单位）人员对公益性岗位人员岗位补贴保险补贴兑付的满意程度。</t>
  </si>
  <si>
    <t>《全国环境监测站建设标准》（环发〔2007〕56号）“二、监测经费：环境监测运行经费是维持各项环境监测业务正常、稳定运行的基本保障，应予重点保证，仪器设备购置费及系统运行维护。按照2026年易门县生态环境监测工作实施方案。2026年预计开展易门县生态环境质量监测、污染源监测、执法监测和应急监测工作，完成137个监测点位的监测出具监测数据，发挥监测数据为环境管理服务的基础作用。环境监测经费用于开展生态环境质量监测、污染源监测、执法监测和应急监测工作中监测设备检验费（委托第三方鉴定），监测设备维护费、化学试剂购置费、检测标准物质购置费、分析耗材购置购置费等支出。</t>
  </si>
  <si>
    <t>持证上岗人数</t>
  </si>
  <si>
    <t>年度在编在职人员持云南省生态环境厅环境监测上岗合格证持证上岗人数。</t>
  </si>
  <si>
    <t>环境监测次数</t>
  </si>
  <si>
    <t>次</t>
  </si>
  <si>
    <t>每年环境质量监测完成情况</t>
  </si>
  <si>
    <t>专用设备购置数</t>
  </si>
  <si>
    <t>1.00</t>
  </si>
  <si>
    <t>台/套</t>
  </si>
  <si>
    <t>反映2026年度采购监测仪器数量，购置4台。</t>
  </si>
  <si>
    <t>监测数据合格率</t>
  </si>
  <si>
    <t>98</t>
  </si>
  <si>
    <t>反映监测质量年度目标监测报告中数据或结论准确率。</t>
  </si>
  <si>
    <t>生态效益</t>
  </si>
  <si>
    <t>空气质量优良天数比例</t>
  </si>
  <si>
    <t>98.5</t>
  </si>
  <si>
    <t>全年空气质量优良天数比例</t>
  </si>
  <si>
    <t>国控省控地表水优良率</t>
  </si>
  <si>
    <t>反映全年水环境质量优良比例</t>
  </si>
  <si>
    <t>环境监测服务对象满意度</t>
  </si>
  <si>
    <t>环境监测服务周边对象满意程度</t>
  </si>
  <si>
    <t>及时、足额地将非税收入上缴市级财政。</t>
  </si>
  <si>
    <t>单位自有资金账户银行存款利息收入上缴年限</t>
  </si>
  <si>
    <t>季度</t>
  </si>
  <si>
    <t>反映部门（单位）自有资金账户银行存款利息收入上缴年限。</t>
  </si>
  <si>
    <t>单位自有资金账户银行存款利息收入上缴金额比例</t>
  </si>
  <si>
    <t>反映部门（单位）自有资金账户银行存款利息收入上缴金额。</t>
  </si>
  <si>
    <t>时效指标</t>
  </si>
  <si>
    <t>银行存款利息收入上缴及时率</t>
  </si>
  <si>
    <t>反映单位自有资金银行存款利息收入上缴及时率。</t>
  </si>
  <si>
    <t>维护非税收入预算的严肃性</t>
  </si>
  <si>
    <t>反映部门（单位）依法执收、应收尽收，及时、足额地将非税收入上缴市级财政，维护非税收入预算的严肃性。</t>
  </si>
  <si>
    <t>社会公众满意度</t>
  </si>
  <si>
    <t>反映社会公众对部门（单位）履职情况的满意程度。</t>
  </si>
  <si>
    <t>执法办案经费补助是用于执法办案业务支出。保障环境监察工作、集中式饮用水水源地排查整治工作，污染事件防范工作、生态环境保护执法大练兵工作、安全生产工作、全县突出环境问题排查整治工作、工业污染源全面达标排放评估等专项工作正常开展。主要用于差旅费、办公费、法律顾问费劳务费、会议费、培训费、执法办公装备购置等日常支出。
2026年继续加强环境监管，严厉打击环境违法行为。一是持续开展好环境监察网格化管理和随机抽查工作，加强对易门县3家4枚V类放射源，1家1枚Ⅳ类放射源，11家25台Ⅲ类射线装置的管理，确保受控率达100%。二是高度重视环境信访工作，结合环保举报和信访案件，形成问题清单，制定整改方案，分类组织整改，分批将整改情况在易门县政府网站公开完成情况，确保调查处理率达100%，努力维护群众环境权益，确保调查处理率达100%。三是完善应急管理，确保环境安全。完成企业的突发环境事件应急预案的评估备案。开展环境安全隐患排查，确保县域环境安全。</t>
  </si>
  <si>
    <t>监察执法检查企业</t>
  </si>
  <si>
    <t>500</t>
  </si>
  <si>
    <t>年度监察执法检查企业家次</t>
  </si>
  <si>
    <t>30</t>
  </si>
  <si>
    <t>年度持证上岗人数情况</t>
  </si>
  <si>
    <t>监察执法检查工作完成率</t>
  </si>
  <si>
    <t>年度监察执法检查工作完成情况</t>
  </si>
  <si>
    <t>举报热线案件办结率</t>
  </si>
  <si>
    <t>年度电话热线、微信、网络、群众来信来访等环境污染投诉件办结件数</t>
  </si>
  <si>
    <t>城市空气质量优良率</t>
  </si>
  <si>
    <t>每年易门县城市空气质量优良天数</t>
  </si>
  <si>
    <t>省控国控断面水质优良率</t>
  </si>
  <si>
    <t>反映水生态环境质量方面，省控国控断面水质优良情况，水质达到考核要求。</t>
  </si>
  <si>
    <t>重点建设用地安全利用率</t>
  </si>
  <si>
    <t>85</t>
  </si>
  <si>
    <t>反映声环境质量方面，县城区声功能区夜间达标情况。</t>
  </si>
  <si>
    <t>社会群众满意率</t>
  </si>
  <si>
    <t>每年公众对环境保护满意程度</t>
  </si>
  <si>
    <t>预算06表</t>
  </si>
  <si>
    <t>2026年部门政府性基金预算支出预算表</t>
  </si>
  <si>
    <t>单位:元</t>
  </si>
  <si>
    <t>政府性基金预算支出</t>
  </si>
  <si>
    <t>注：2026年无政府性基金预算，此表为空。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</si>
  <si>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</si>
  <si>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</si>
  <si>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</si>
  <si>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</si>
  <si>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</si>
  <si>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</si>
  <si>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</si>
  <si>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</si>
  <si>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</si>
  <si>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</si>
  <si>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</si>
  <si>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</si>
  <si>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公务用车保险服务</t>
  </si>
  <si>
    <t>项</t>
  </si>
  <si>
    <t>公务用车加油服务</t>
  </si>
  <si>
    <t>公务用车保养和维修服务</t>
  </si>
  <si>
    <t>文件柜</t>
  </si>
  <si>
    <t>组</t>
  </si>
  <si>
    <t>多功能一体机</t>
  </si>
  <si>
    <t>台</t>
  </si>
  <si>
    <t>复印纸采购</t>
  </si>
  <si>
    <t>批</t>
  </si>
  <si>
    <t>预算08表</t>
  </si>
  <si>
    <t>2026年部门政府购买服务预算表</t>
  </si>
  <si>
    <t>政府购买服务项目</t>
  </si>
  <si>
    <t>政府购买服务目录</t>
  </si>
  <si>
    <t>机关后勤购买服务</t>
  </si>
  <si>
    <t>B1105 餐饮服务</t>
  </si>
  <si>
    <t>物业管理服务</t>
  </si>
  <si>
    <t>B1102 物业管理服务</t>
  </si>
  <si>
    <t>公务用车维修和保养服务</t>
  </si>
  <si>
    <t>B1101 维修保养服务</t>
  </si>
  <si>
    <t>生态环境损害评估鉴定服务</t>
  </si>
  <si>
    <t>A0612 生态环境监测及事故鉴定处理服务</t>
  </si>
  <si>
    <t>法律咨询服务</t>
  </si>
  <si>
    <t>B0102 法律咨询服务</t>
  </si>
  <si>
    <t>印刷服务</t>
  </si>
  <si>
    <t>B1104 印刷和出版服务</t>
  </si>
  <si>
    <t>财务咨询服务</t>
  </si>
  <si>
    <t>B0801 咨询服务</t>
  </si>
  <si>
    <t>预算09-1表</t>
  </si>
  <si>
    <t>2026年对下转移支付预算表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</si>
  <si>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</si>
  <si>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</si>
  <si>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</si>
  <si>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</si>
  <si>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</si>
  <si>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</si>
  <si>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</si>
  <si>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</si>
  <si>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</si>
  <si>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</si>
  <si>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</si>
  <si>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</si>
  <si>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</si>
  <si>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注：2026年无对下转移支付预算，此表为空。</t>
  </si>
  <si>
    <t>预算09-2表</t>
  </si>
  <si>
    <t>2026年对下转移支付绩效目标表</t>
  </si>
  <si>
    <t>注：2026年无对下转移支付项目，此表为空。</t>
  </si>
  <si>
    <t>预算10表</t>
  </si>
  <si>
    <t>2026年新增资产配置表</t>
  </si>
  <si>
    <t>资产类别</t>
  </si>
  <si>
    <t>资产分类代码.名称</t>
  </si>
  <si>
    <t>资产名称</t>
  </si>
  <si>
    <t>计量单位</t>
  </si>
  <si>
    <t>财政部门批复数（元）</t>
  </si>
  <si>
    <t>单价</t>
  </si>
  <si>
    <t>金额</t>
  </si>
  <si>
    <t>设备</t>
  </si>
  <si>
    <t>A02020400 多功能一体机</t>
  </si>
  <si>
    <t>A4彩色打印机</t>
  </si>
  <si>
    <t>A02020100 复印机</t>
  </si>
  <si>
    <t>普通黑白复印机</t>
  </si>
  <si>
    <t>家具和用品</t>
  </si>
  <si>
    <t>A05010502 文件柜</t>
  </si>
  <si>
    <t>预算11表</t>
  </si>
  <si>
    <t>2026年上级补助项目支出预算表</t>
  </si>
  <si>
    <t>上级补助</t>
  </si>
  <si>
    <t>注：2026年无上级补助项目支出预算，此表为空。</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</si>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</sst>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9"/>
      <color rgb="FF000000"/>
      <name val="SimSun"/>
      <charset val="134"/>
    </font>
    <font>
      <sz val="10"/>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11"/>
      <color rgb="FF000000"/>
      <name val="Times New Roman"/>
      <charset val="134"/>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3" borderId="22" applyNumberFormat="0" applyAlignment="0" applyProtection="0">
      <alignment vertical="center"/>
    </xf>
    <xf numFmtId="0" fontId="32" fillId="4" borderId="23" applyNumberFormat="0" applyAlignment="0" applyProtection="0">
      <alignment vertical="center"/>
    </xf>
    <xf numFmtId="0" fontId="33" fillId="4" borderId="22" applyNumberFormat="0" applyAlignment="0" applyProtection="0">
      <alignment vertical="center"/>
    </xf>
    <xf numFmtId="0" fontId="34" fillId="5"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1" fillId="0" borderId="4">
      <alignment horizontal="right" vertical="center"/>
    </xf>
    <xf numFmtId="49" fontId="11" fillId="0" borderId="4">
      <alignment horizontal="left" vertical="center" wrapText="1"/>
    </xf>
    <xf numFmtId="176" fontId="11" fillId="0" borderId="4">
      <alignment horizontal="right" vertical="center"/>
    </xf>
    <xf numFmtId="177" fontId="11" fillId="0" borderId="4">
      <alignment horizontal="right" vertical="center"/>
    </xf>
    <xf numFmtId="178" fontId="11" fillId="0" borderId="4">
      <alignment horizontal="right" vertical="center"/>
    </xf>
    <xf numFmtId="179" fontId="11" fillId="0" borderId="4">
      <alignment horizontal="right" vertical="center"/>
    </xf>
    <xf numFmtId="10" fontId="11" fillId="0" borderId="4">
      <alignment horizontal="right" vertical="center"/>
    </xf>
    <xf numFmtId="180" fontId="11" fillId="0" borderId="4">
      <alignment horizontal="right" vertical="center"/>
    </xf>
  </cellStyleXfs>
  <cellXfs count="19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49" fontId="5" fillId="0" borderId="4" xfId="50" applyNumberFormat="1" applyFont="1" applyBorder="1">
      <alignment horizontal="left" vertical="center" wrapText="1"/>
    </xf>
    <xf numFmtId="49" fontId="5" fillId="0" borderId="4" xfId="0" applyNumberFormat="1"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1" fillId="0" borderId="0" xfId="0" applyFont="1" applyBorder="1" applyAlignment="1" applyProtection="1">
      <alignment horizontal="right" vertical="center"/>
      <protection locked="0"/>
    </xf>
    <xf numFmtId="0" fontId="4" fillId="0" borderId="0" xfId="0" applyFont="1" applyBorder="1" applyAlignment="1"/>
    <xf numFmtId="0" fontId="6" fillId="0" borderId="0" xfId="0" applyFont="1" applyBorder="1" applyAlignment="1" applyProtection="1">
      <alignment horizontal="right"/>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76" fontId="7" fillId="0" borderId="4" xfId="0" applyNumberFormat="1" applyFont="1" applyBorder="1" applyAlignment="1">
      <alignment horizontal="right" vertical="center"/>
    </xf>
    <xf numFmtId="0" fontId="5" fillId="0" borderId="0" xfId="0" applyFont="1" applyBorder="1" applyAlignment="1">
      <alignment horizontal="right" vertical="center"/>
    </xf>
    <xf numFmtId="49" fontId="5"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6" fontId="7" fillId="0" borderId="4" xfId="0" applyNumberFormat="1" applyFont="1" applyBorder="1" applyAlignment="1">
      <alignment horizontal="right" vertical="center" wrapText="1"/>
    </xf>
    <xf numFmtId="0" fontId="3" fillId="0" borderId="7" xfId="0" applyFont="1" applyBorder="1" applyAlignment="1">
      <alignment horizontal="left" vertical="center"/>
    </xf>
    <xf numFmtId="0" fontId="5"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1" fillId="0" borderId="4"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180" fontId="11" fillId="0" borderId="4" xfId="0" applyNumberFormat="1" applyFont="1" applyBorder="1" applyAlignment="1">
      <alignment horizontal="right" vertical="center" wrapText="1"/>
    </xf>
    <xf numFmtId="176" fontId="11" fillId="0" borderId="4"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9" fillId="0" borderId="4" xfId="0" applyFont="1" applyBorder="1" applyAlignment="1">
      <alignment horizontal="center" vertical="center" wrapText="1"/>
    </xf>
    <xf numFmtId="49" fontId="7" fillId="0" borderId="4" xfId="50" applyNumberFormat="1" applyFont="1" applyBorder="1">
      <alignment horizontal="left" vertical="center" wrapText="1"/>
    </xf>
    <xf numFmtId="0" fontId="3" fillId="0" borderId="4" xfId="0" applyFont="1" applyBorder="1" applyAlignment="1">
      <alignment vertical="center" wrapText="1"/>
    </xf>
    <xf numFmtId="0" fontId="16" fillId="0" borderId="0"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10" fillId="0" borderId="0" xfId="0" applyFont="1" applyBorder="1" applyAlignment="1">
      <alignment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wrapText="1"/>
      <protection locked="0"/>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protection locked="0"/>
    </xf>
    <xf numFmtId="0" fontId="8"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18"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3"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4" xfId="0" applyNumberFormat="1" applyFont="1" applyBorder="1" applyAlignment="1">
      <alignment horizontal="right" vertical="center"/>
    </xf>
    <xf numFmtId="180" fontId="7" fillId="0" borderId="4" xfId="56" applyNumberFormat="1"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7" xfId="0" applyFont="1" applyBorder="1" applyAlignment="1">
      <alignment horizontal="center" vertical="center" wrapText="1"/>
    </xf>
    <xf numFmtId="0" fontId="19" fillId="0" borderId="0" xfId="0" applyFont="1" applyBorder="1" applyAlignment="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176" fontId="7" fillId="0" borderId="4" xfId="51" applyNumberFormat="1" applyFont="1" applyBorder="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right"/>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0" fontId="7" fillId="0" borderId="0" xfId="0" applyFont="1" applyBorder="1" applyAlignment="1">
      <alignment horizontal="left" vertical="center"/>
    </xf>
    <xf numFmtId="0" fontId="10" fillId="0" borderId="4" xfId="0" applyFont="1" applyBorder="1" applyAlignment="1">
      <alignment horizontal="center" vertical="center"/>
    </xf>
    <xf numFmtId="49" fontId="7" fillId="0" borderId="4" xfId="0" applyNumberFormat="1" applyFont="1" applyBorder="1" applyAlignment="1">
      <alignment horizontal="left" vertical="center" wrapText="1"/>
    </xf>
    <xf numFmtId="49" fontId="10" fillId="0" borderId="0" xfId="0" applyNumberFormat="1" applyFont="1" applyBorder="1" applyAlignment="1"/>
    <xf numFmtId="0" fontId="1" fillId="0" borderId="4" xfId="0" applyFont="1" applyBorder="1" applyAlignment="1">
      <alignment horizontal="center" vertical="center" wrapText="1"/>
    </xf>
    <xf numFmtId="0" fontId="10" fillId="0" borderId="0" xfId="0" applyFont="1" applyBorder="1">
      <alignment vertical="top"/>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15" xfId="50" applyNumberFormat="1" applyFont="1" applyBorder="1">
      <alignment horizontal="left" vertical="center" wrapText="1"/>
    </xf>
    <xf numFmtId="49" fontId="13" fillId="0" borderId="3" xfId="50" applyNumberFormat="1" applyFont="1" applyBorder="1" applyAlignment="1">
      <alignment horizontal="center" vertical="center" wrapText="1"/>
    </xf>
    <xf numFmtId="49" fontId="13" fillId="0" borderId="4"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49" fontId="11" fillId="0" borderId="4" xfId="50" applyNumberFormat="1" applyFont="1" applyBorder="1">
      <alignment horizontal="left" vertical="center" wrapText="1"/>
    </xf>
    <xf numFmtId="49" fontId="11" fillId="0" borderId="7" xfId="50" applyNumberFormat="1" applyFont="1" applyBorder="1">
      <alignment horizontal="left" vertical="center" wrapText="1"/>
    </xf>
    <xf numFmtId="176" fontId="11" fillId="0" borderId="4" xfId="50" applyNumberFormat="1" applyFont="1" applyBorder="1" applyAlignment="1">
      <alignment horizontal="right" vertical="center" wrapText="1"/>
    </xf>
    <xf numFmtId="49" fontId="11" fillId="0" borderId="15" xfId="50" applyNumberFormat="1" applyFont="1" applyBorder="1" applyAlignment="1">
      <alignment horizontal="right" vertical="center" wrapText="1"/>
    </xf>
    <xf numFmtId="49" fontId="11" fillId="0" borderId="16" xfId="50" applyNumberFormat="1" applyFont="1" applyBorder="1">
      <alignment horizontal="left" vertical="center" wrapText="1"/>
    </xf>
    <xf numFmtId="180" fontId="11" fillId="0" borderId="4" xfId="56" applyNumberFormat="1" applyFont="1" applyBorder="1" applyAlignment="1">
      <alignment horizontal="center" vertical="center" wrapText="1"/>
    </xf>
    <xf numFmtId="0" fontId="4" fillId="0" borderId="16" xfId="0" applyFont="1" applyBorder="1" applyAlignment="1">
      <alignment horizontal="left" vertical="top" wrapText="1"/>
    </xf>
    <xf numFmtId="0" fontId="20" fillId="0" borderId="16" xfId="0" applyFont="1" applyBorder="1" applyAlignment="1">
      <alignment horizontal="left" vertical="top" wrapText="1"/>
    </xf>
    <xf numFmtId="49" fontId="11" fillId="0" borderId="16" xfId="50" applyNumberFormat="1" applyFont="1" applyBorder="1" applyAlignment="1">
      <alignment horizontal="right" vertical="center" wrapText="1"/>
    </xf>
    <xf numFmtId="49" fontId="21" fillId="0" borderId="0" xfId="50" applyNumberFormat="1" applyFont="1" applyBorder="1" applyAlignment="1">
      <alignment horizontal="right" vertical="center" wrapText="1"/>
    </xf>
    <xf numFmtId="49" fontId="11" fillId="0" borderId="4" xfId="50" applyNumberFormat="1" applyFont="1" applyBorder="1" applyAlignment="1">
      <alignment horizontal="left" vertical="center" wrapText="1" indent="2"/>
    </xf>
    <xf numFmtId="49" fontId="11" fillId="0" borderId="4" xfId="50" applyNumberFormat="1" applyFont="1" applyBorder="1" applyAlignment="1">
      <alignment horizontal="left" vertical="center" wrapText="1" indent="4"/>
    </xf>
    <xf numFmtId="49" fontId="11" fillId="0" borderId="15" xfId="50" applyNumberFormat="1" applyFont="1" applyBorder="1" applyAlignment="1">
      <alignment horizontal="right" vertical="center" wrapText="1"/>
    </xf>
    <xf numFmtId="49" fontId="22"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22" fillId="0" borderId="4" xfId="50" applyNumberFormat="1" applyFont="1" applyBorder="1">
      <alignment horizontal="left" vertical="center" wrapText="1"/>
    </xf>
    <xf numFmtId="176" fontId="11" fillId="0" borderId="4" xfId="0" applyNumberFormat="1" applyFont="1" applyBorder="1" applyAlignment="1">
      <alignment horizontal="right" vertical="center"/>
    </xf>
    <xf numFmtId="176" fontId="22" fillId="0" borderId="4" xfId="0" applyNumberFormat="1" applyFont="1" applyBorder="1" applyAlignment="1">
      <alignment horizontal="left" vertical="center"/>
    </xf>
    <xf numFmtId="176" fontId="11" fillId="0" borderId="4" xfId="51" applyNumberFormat="1" applyFont="1" applyBorder="1">
      <alignment horizontal="right" vertical="center"/>
    </xf>
    <xf numFmtId="176" fontId="11" fillId="0" borderId="4" xfId="0" applyNumberFormat="1" applyFont="1" applyBorder="1" applyAlignment="1">
      <alignment horizontal="left" vertical="center"/>
    </xf>
    <xf numFmtId="49" fontId="22" fillId="0" borderId="4" xfId="0" applyNumberFormat="1" applyFont="1" applyBorder="1" applyAlignment="1">
      <alignment horizontal="center" vertical="center" wrapText="1"/>
    </xf>
    <xf numFmtId="0" fontId="0" fillId="0" borderId="0" xfId="0" applyFont="1" applyBorder="1">
      <alignment vertical="top"/>
    </xf>
    <xf numFmtId="49" fontId="11" fillId="0" borderId="0" xfId="50" applyNumberFormat="1" applyFont="1" applyBorder="1">
      <alignment horizontal="left" vertical="center" wrapText="1"/>
    </xf>
    <xf numFmtId="49" fontId="13" fillId="0" borderId="8" xfId="50" applyNumberFormat="1" applyFont="1" applyBorder="1" applyAlignment="1">
      <alignment horizontal="center" vertical="center" wrapText="1"/>
    </xf>
    <xf numFmtId="49" fontId="13" fillId="0" borderId="9" xfId="50"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49" fontId="21" fillId="0" borderId="0" xfId="50" applyNumberFormat="1" applyFont="1" applyBorder="1" applyAlignment="1">
      <alignment horizontal="right" vertical="center" wrapText="1"/>
    </xf>
    <xf numFmtId="49" fontId="11" fillId="0" borderId="15" xfId="50" applyNumberFormat="1" applyFont="1" applyBorder="1">
      <alignment horizontal="left" vertical="center" wrapText="1"/>
    </xf>
    <xf numFmtId="49" fontId="13" fillId="0" borderId="17" xfId="50" applyNumberFormat="1" applyFont="1" applyBorder="1" applyAlignment="1">
      <alignment horizontal="center" vertical="center" wrapText="1"/>
    </xf>
    <xf numFmtId="180" fontId="11" fillId="0" borderId="8" xfId="56" applyNumberFormat="1" applyFont="1" applyBorder="1" applyAlignment="1">
      <alignment horizontal="center" vertical="center" wrapText="1"/>
    </xf>
    <xf numFmtId="49" fontId="11" fillId="0" borderId="8" xfId="50" applyNumberFormat="1" applyFont="1" applyBorder="1">
      <alignment horizontal="left" vertical="center" wrapText="1"/>
    </xf>
    <xf numFmtId="176" fontId="11" fillId="0" borderId="8" xfId="50" applyNumberFormat="1" applyFont="1" applyBorder="1" applyAlignment="1">
      <alignment horizontal="right" vertical="center" wrapText="1"/>
    </xf>
    <xf numFmtId="49" fontId="11" fillId="0" borderId="8" xfId="50" applyNumberFormat="1" applyFont="1" applyBorder="1" applyAlignment="1">
      <alignment horizontal="center" vertical="center" wrapText="1"/>
    </xf>
    <xf numFmtId="176" fontId="11" fillId="0" borderId="8" xfId="0" applyNumberFormat="1" applyFont="1" applyBorder="1" applyAlignment="1">
      <alignment horizontal="right" vertical="center" wrapText="1"/>
    </xf>
    <xf numFmtId="49" fontId="11" fillId="0" borderId="15" xfId="50" applyNumberFormat="1" applyFont="1" applyBorder="1" applyAlignment="1">
      <alignment horizontal="right" vertical="center" wrapText="1"/>
    </xf>
    <xf numFmtId="49" fontId="13" fillId="0" borderId="18" xfId="5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A3" sqref="A3:C3"/>
    </sheetView>
  </sheetViews>
  <sheetFormatPr defaultColWidth="8.85454545454546" defaultRowHeight="15" customHeight="1" outlineLevelCol="3"/>
  <cols>
    <col min="1" max="2" width="28.5727272727273" customWidth="1"/>
    <col min="3" max="3" width="35.7" customWidth="1"/>
    <col min="4" max="4" width="28.5727272727273" customWidth="1"/>
  </cols>
  <sheetData>
    <row r="1" ht="18.75" customHeight="1" spans="1:4">
      <c r="A1" s="148" t="s">
        <v>0</v>
      </c>
      <c r="B1" s="168"/>
      <c r="C1" s="168"/>
      <c r="D1" s="168"/>
    </row>
    <row r="2" ht="28.5" customHeight="1" spans="1:4">
      <c r="A2" s="169" t="s">
        <v>1</v>
      </c>
      <c r="B2" s="169"/>
      <c r="C2" s="169"/>
      <c r="D2" s="169"/>
    </row>
    <row r="3" ht="18.75" customHeight="1" spans="1:4">
      <c r="A3" s="178" t="s">
        <v>2</v>
      </c>
      <c r="B3" s="178"/>
      <c r="C3" s="178"/>
      <c r="D3" s="148" t="s">
        <v>3</v>
      </c>
    </row>
    <row r="4" ht="18.75" customHeight="1" spans="1:4">
      <c r="A4" s="191" t="s">
        <v>4</v>
      </c>
      <c r="B4" s="191"/>
      <c r="C4" s="191" t="s">
        <v>5</v>
      </c>
      <c r="D4" s="191"/>
    </row>
    <row r="5" ht="18.75" customHeight="1" spans="1:4">
      <c r="A5" s="152" t="s">
        <v>6</v>
      </c>
      <c r="B5" s="152" t="s">
        <v>7</v>
      </c>
      <c r="C5" s="152" t="s">
        <v>8</v>
      </c>
      <c r="D5" s="152" t="s">
        <v>7</v>
      </c>
    </row>
    <row r="6" ht="18.75" customHeight="1" spans="1:4">
      <c r="A6" s="155" t="s">
        <v>9</v>
      </c>
      <c r="B6" s="174">
        <v>8668345.38</v>
      </c>
      <c r="C6" s="175" t="str">
        <f>"一"&amp;"、"&amp;"一般公共服务支出"</f>
        <v>一、一般公共服务支出</v>
      </c>
      <c r="D6" s="174">
        <v>300</v>
      </c>
    </row>
    <row r="7" ht="18.75" customHeight="1" spans="1:4">
      <c r="A7" s="155" t="s">
        <v>10</v>
      </c>
      <c r="B7" s="174"/>
      <c r="C7" s="175" t="str">
        <f>"二"&amp;"、"&amp;"社会保障和就业支出"</f>
        <v>二、社会保障和就业支出</v>
      </c>
      <c r="D7" s="174">
        <v>795493.97</v>
      </c>
    </row>
    <row r="8" ht="18.75" customHeight="1" spans="1:4">
      <c r="A8" s="155" t="s">
        <v>11</v>
      </c>
      <c r="B8" s="174"/>
      <c r="C8" s="175" t="str">
        <f>"三"&amp;"、"&amp;"卫生健康支出"</f>
        <v>三、卫生健康支出</v>
      </c>
      <c r="D8" s="174">
        <v>618819.85</v>
      </c>
    </row>
    <row r="9" ht="18.75" customHeight="1" spans="1:4">
      <c r="A9" s="155" t="s">
        <v>12</v>
      </c>
      <c r="B9" s="174"/>
      <c r="C9" s="175" t="str">
        <f>"四"&amp;"、"&amp;"节能环保支出"</f>
        <v>四、节能环保支出</v>
      </c>
      <c r="D9" s="174">
        <v>24380601.21</v>
      </c>
    </row>
    <row r="10" ht="18.75" customHeight="1" spans="1:4">
      <c r="A10" s="155" t="s">
        <v>13</v>
      </c>
      <c r="B10" s="174">
        <v>33349.65</v>
      </c>
      <c r="C10" s="175" t="str">
        <f>"五"&amp;"、"&amp;"住房保障支出"</f>
        <v>五、住房保障支出</v>
      </c>
      <c r="D10" s="174">
        <v>606480</v>
      </c>
    </row>
    <row r="11" ht="18.75" customHeight="1" spans="1:4">
      <c r="A11" s="155" t="s">
        <v>14</v>
      </c>
      <c r="B11" s="174"/>
      <c r="C11" s="155"/>
      <c r="D11" s="155"/>
    </row>
    <row r="12" ht="18.75" customHeight="1" spans="1:4">
      <c r="A12" s="155" t="s">
        <v>15</v>
      </c>
      <c r="B12" s="174"/>
      <c r="C12" s="155"/>
      <c r="D12" s="155"/>
    </row>
    <row r="13" ht="18.75" customHeight="1" spans="1:4">
      <c r="A13" s="155" t="s">
        <v>16</v>
      </c>
      <c r="B13" s="174"/>
      <c r="C13" s="155"/>
      <c r="D13" s="155"/>
    </row>
    <row r="14" ht="18.75" customHeight="1" spans="1:4">
      <c r="A14" s="155" t="s">
        <v>17</v>
      </c>
      <c r="B14" s="174"/>
      <c r="C14" s="155"/>
      <c r="D14" s="155"/>
    </row>
    <row r="15" ht="18.75" customHeight="1" spans="1:4">
      <c r="A15" s="155" t="s">
        <v>18</v>
      </c>
      <c r="B15" s="174">
        <v>33349.65</v>
      </c>
      <c r="C15" s="155"/>
      <c r="D15" s="155"/>
    </row>
    <row r="16" ht="18.75" customHeight="1" spans="1:4">
      <c r="A16" s="176" t="s">
        <v>19</v>
      </c>
      <c r="B16" s="174">
        <v>8701695.03</v>
      </c>
      <c r="C16" s="176" t="s">
        <v>20</v>
      </c>
      <c r="D16" s="174">
        <v>26401695.03</v>
      </c>
    </row>
    <row r="17" ht="18.75" customHeight="1" spans="1:4">
      <c r="A17" s="171" t="s">
        <v>21</v>
      </c>
      <c r="B17" s="155"/>
      <c r="C17" s="171" t="s">
        <v>22</v>
      </c>
      <c r="D17" s="155"/>
    </row>
    <row r="18" ht="18.75" customHeight="1" spans="1:4">
      <c r="A18" s="59" t="s">
        <v>23</v>
      </c>
      <c r="B18" s="174">
        <v>17700000</v>
      </c>
      <c r="C18" s="59" t="s">
        <v>23</v>
      </c>
      <c r="D18" s="174"/>
    </row>
    <row r="19" ht="18.75" customHeight="1" spans="1:4">
      <c r="A19" s="59" t="s">
        <v>24</v>
      </c>
      <c r="B19" s="174"/>
      <c r="C19" s="59" t="s">
        <v>24</v>
      </c>
      <c r="D19" s="174"/>
    </row>
    <row r="20" ht="18.75" customHeight="1" spans="1:4">
      <c r="A20" s="176" t="s">
        <v>25</v>
      </c>
      <c r="B20" s="174">
        <v>26401695.03</v>
      </c>
      <c r="C20" s="176" t="s">
        <v>26</v>
      </c>
      <c r="D20" s="174">
        <v>26401695.03</v>
      </c>
    </row>
  </sheetData>
  <mergeCells count="5">
    <mergeCell ref="A1:D1"/>
    <mergeCell ref="A2:D2"/>
    <mergeCell ref="A3:C3"/>
    <mergeCell ref="A4:B4"/>
    <mergeCell ref="C4:D4"/>
  </mergeCells>
  <pageMargins left="0.75" right="0.75" top="1" bottom="1" header="0.5" footer="0.5"/>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C1" workbookViewId="0">
      <selection activeCell="E15" sqref="E15"/>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15.75" customHeight="1" spans="2:6">
      <c r="B1" s="132"/>
      <c r="F1" s="138" t="s">
        <v>377</v>
      </c>
    </row>
    <row r="2" ht="28.5" customHeight="1" spans="1:6">
      <c r="A2" s="31" t="s">
        <v>378</v>
      </c>
      <c r="B2" s="31"/>
      <c r="C2" s="31"/>
      <c r="D2" s="31"/>
      <c r="E2" s="31"/>
      <c r="F2" s="31"/>
    </row>
    <row r="3" ht="15" customHeight="1" spans="1:6">
      <c r="A3" s="133" t="s">
        <v>2</v>
      </c>
      <c r="B3" s="134"/>
      <c r="C3" s="134"/>
      <c r="D3" s="73"/>
      <c r="E3" s="73"/>
      <c r="F3" s="139" t="s">
        <v>379</v>
      </c>
    </row>
    <row r="4" ht="18.75" customHeight="1" spans="1:6">
      <c r="A4" s="33" t="s">
        <v>135</v>
      </c>
      <c r="B4" s="33" t="s">
        <v>68</v>
      </c>
      <c r="C4" s="33" t="s">
        <v>69</v>
      </c>
      <c r="D4" s="43" t="s">
        <v>380</v>
      </c>
      <c r="E4" s="38"/>
      <c r="F4" s="38"/>
    </row>
    <row r="5" ht="30" customHeight="1" spans="1:6">
      <c r="A5" s="45"/>
      <c r="B5" s="45"/>
      <c r="C5" s="45"/>
      <c r="D5" s="43" t="s">
        <v>31</v>
      </c>
      <c r="E5" s="38" t="s">
        <v>72</v>
      </c>
      <c r="F5" s="38" t="s">
        <v>73</v>
      </c>
    </row>
    <row r="6" ht="16.5" customHeight="1" spans="1:6">
      <c r="A6" s="38">
        <v>1</v>
      </c>
      <c r="B6" s="38">
        <v>2</v>
      </c>
      <c r="C6" s="38">
        <v>3</v>
      </c>
      <c r="D6" s="38">
        <v>4</v>
      </c>
      <c r="E6" s="38">
        <v>5</v>
      </c>
      <c r="F6" s="38">
        <v>6</v>
      </c>
    </row>
    <row r="7" ht="20.25" customHeight="1" spans="1:6">
      <c r="A7" s="39"/>
      <c r="B7" s="39"/>
      <c r="C7" s="39"/>
      <c r="D7" s="28"/>
      <c r="E7" s="137"/>
      <c r="F7" s="137"/>
    </row>
    <row r="8" ht="17.25" customHeight="1" spans="1:6">
      <c r="A8" s="135" t="s">
        <v>283</v>
      </c>
      <c r="B8" s="136"/>
      <c r="C8" s="136" t="s">
        <v>283</v>
      </c>
      <c r="D8" s="137"/>
      <c r="E8" s="137"/>
      <c r="F8" s="137"/>
    </row>
    <row r="9" customHeight="1" spans="1:1">
      <c r="A9" t="s">
        <v>381</v>
      </c>
    </row>
  </sheetData>
  <mergeCells count="7">
    <mergeCell ref="A2:F2"/>
    <mergeCell ref="A3:E3"/>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topLeftCell="F1" workbookViewId="0">
      <selection activeCell="A3" sqref="A3:E3"/>
    </sheetView>
  </sheetViews>
  <sheetFormatPr defaultColWidth="9.13636363636364" defaultRowHeight="14.25" customHeight="1"/>
  <cols>
    <col min="1" max="1" width="29.5727272727273" customWidth="1"/>
    <col min="2" max="2" width="21.7090909090909" customWidth="1"/>
    <col min="3" max="3" width="35.2818181818182" customWidth="1"/>
    <col min="4" max="4" width="7.70909090909091" customWidth="1"/>
    <col min="5" max="5" width="10.2818181818182" customWidth="1"/>
    <col min="6" max="6" width="14.8454545454545" customWidth="1"/>
    <col min="7" max="7" width="14.1272727272727" customWidth="1"/>
    <col min="8" max="11" width="14.7363636363636" customWidth="1"/>
    <col min="12" max="16" width="12.5727272727273" customWidth="1"/>
    <col min="17" max="17" width="10.4272727272727" customWidth="1"/>
  </cols>
  <sheetData>
    <row r="1" ht="13.5" customHeight="1" spans="1:17">
      <c r="A1" s="29" t="s">
        <v>382</v>
      </c>
      <c r="B1" s="29"/>
      <c r="C1" s="29"/>
      <c r="D1" s="29"/>
      <c r="E1" s="29"/>
      <c r="F1" s="29"/>
      <c r="G1" s="29"/>
      <c r="H1" s="29"/>
      <c r="I1" s="29"/>
      <c r="J1" s="29"/>
      <c r="K1" s="29"/>
      <c r="L1" s="29"/>
      <c r="M1" s="29"/>
      <c r="N1" s="29"/>
      <c r="O1" s="48"/>
      <c r="P1" s="48"/>
      <c r="Q1" s="29"/>
    </row>
    <row r="2" ht="27.75" customHeight="1" spans="1:17">
      <c r="A2" s="71" t="s">
        <v>383</v>
      </c>
      <c r="B2" s="31"/>
      <c r="C2" s="31"/>
      <c r="D2" s="31"/>
      <c r="E2" s="31"/>
      <c r="F2" s="31"/>
      <c r="G2" s="31"/>
      <c r="H2" s="31"/>
      <c r="I2" s="31"/>
      <c r="J2" s="31"/>
      <c r="K2" s="101"/>
      <c r="L2" s="31"/>
      <c r="M2" s="31"/>
      <c r="N2" s="31"/>
      <c r="O2" s="101"/>
      <c r="P2" s="101"/>
      <c r="Q2" s="31"/>
    </row>
    <row r="3" ht="18.75" customHeight="1" spans="1:17">
      <c r="A3" s="111" t="s">
        <v>2</v>
      </c>
      <c r="B3" s="21"/>
      <c r="C3" s="21"/>
      <c r="D3" s="21"/>
      <c r="E3" s="21"/>
      <c r="F3" s="21"/>
      <c r="G3" s="21"/>
      <c r="H3" s="21"/>
      <c r="I3" s="21"/>
      <c r="J3" s="21"/>
      <c r="O3" s="79"/>
      <c r="P3" s="79"/>
      <c r="Q3" s="130" t="s">
        <v>3</v>
      </c>
    </row>
    <row r="4" ht="15.75" customHeight="1" spans="1:17">
      <c r="A4" s="33" t="s">
        <v>384</v>
      </c>
      <c r="B4" s="112" t="s">
        <v>385</v>
      </c>
      <c r="C4" s="112" t="s">
        <v>386</v>
      </c>
      <c r="D4" s="112" t="s">
        <v>387</v>
      </c>
      <c r="E4" s="112" t="s">
        <v>388</v>
      </c>
      <c r="F4" s="112" t="s">
        <v>389</v>
      </c>
      <c r="G4" s="117" t="s">
        <v>142</v>
      </c>
      <c r="H4" s="117"/>
      <c r="I4" s="117"/>
      <c r="J4" s="117"/>
      <c r="K4" s="122"/>
      <c r="L4" s="117"/>
      <c r="M4" s="117"/>
      <c r="N4" s="117"/>
      <c r="O4" s="126"/>
      <c r="P4" s="122"/>
      <c r="Q4" s="131"/>
    </row>
    <row r="5" ht="17.25" customHeight="1" spans="1:17">
      <c r="A5" s="35"/>
      <c r="B5" s="113"/>
      <c r="C5" s="113"/>
      <c r="D5" s="113"/>
      <c r="E5" s="113"/>
      <c r="F5" s="113"/>
      <c r="G5" s="113" t="s">
        <v>31</v>
      </c>
      <c r="H5" s="113" t="s">
        <v>34</v>
      </c>
      <c r="I5" s="113" t="s">
        <v>390</v>
      </c>
      <c r="J5" s="113" t="s">
        <v>391</v>
      </c>
      <c r="K5" s="123" t="s">
        <v>392</v>
      </c>
      <c r="L5" s="124" t="s">
        <v>393</v>
      </c>
      <c r="M5" s="124"/>
      <c r="N5" s="124"/>
      <c r="O5" s="127"/>
      <c r="P5" s="128"/>
      <c r="Q5" s="114"/>
    </row>
    <row r="6" ht="54" customHeight="1" spans="1:17">
      <c r="A6" s="37"/>
      <c r="B6" s="114"/>
      <c r="C6" s="114"/>
      <c r="D6" s="114"/>
      <c r="E6" s="114"/>
      <c r="F6" s="114"/>
      <c r="G6" s="114"/>
      <c r="H6" s="114" t="s">
        <v>33</v>
      </c>
      <c r="I6" s="114"/>
      <c r="J6" s="114"/>
      <c r="K6" s="125"/>
      <c r="L6" s="114" t="s">
        <v>33</v>
      </c>
      <c r="M6" s="114" t="s">
        <v>40</v>
      </c>
      <c r="N6" s="114" t="s">
        <v>149</v>
      </c>
      <c r="O6" s="129" t="s">
        <v>42</v>
      </c>
      <c r="P6" s="125" t="s">
        <v>43</v>
      </c>
      <c r="Q6" s="114" t="s">
        <v>44</v>
      </c>
    </row>
    <row r="7" ht="15" customHeight="1" spans="1:17">
      <c r="A7" s="45">
        <v>1</v>
      </c>
      <c r="B7" s="115">
        <v>2</v>
      </c>
      <c r="C7" s="115">
        <v>3</v>
      </c>
      <c r="D7" s="115">
        <v>4</v>
      </c>
      <c r="E7" s="115">
        <v>5</v>
      </c>
      <c r="F7" s="115">
        <v>6</v>
      </c>
      <c r="G7" s="118">
        <v>7</v>
      </c>
      <c r="H7" s="118">
        <v>8</v>
      </c>
      <c r="I7" s="118">
        <v>9</v>
      </c>
      <c r="J7" s="118">
        <v>10</v>
      </c>
      <c r="K7" s="118">
        <v>11</v>
      </c>
      <c r="L7" s="118">
        <v>12</v>
      </c>
      <c r="M7" s="118">
        <v>13</v>
      </c>
      <c r="N7" s="118">
        <v>14</v>
      </c>
      <c r="O7" s="118">
        <v>15</v>
      </c>
      <c r="P7" s="118">
        <v>16</v>
      </c>
      <c r="Q7" s="118">
        <v>17</v>
      </c>
    </row>
    <row r="8" ht="21" customHeight="1" spans="1:17">
      <c r="A8" s="90" t="s">
        <v>65</v>
      </c>
      <c r="B8" s="91"/>
      <c r="C8" s="91"/>
      <c r="D8" s="91"/>
      <c r="E8" s="119"/>
      <c r="F8" s="120">
        <v>80400</v>
      </c>
      <c r="G8" s="46">
        <v>80400</v>
      </c>
      <c r="H8" s="46">
        <v>80400</v>
      </c>
      <c r="I8" s="46"/>
      <c r="J8" s="46"/>
      <c r="K8" s="46"/>
      <c r="L8" s="46"/>
      <c r="M8" s="46"/>
      <c r="N8" s="46"/>
      <c r="O8" s="46"/>
      <c r="P8" s="46"/>
      <c r="Q8" s="46"/>
    </row>
    <row r="9" ht="21" customHeight="1" spans="1:17">
      <c r="A9" s="90" t="str">
        <f>"      "&amp;"公车购置及运维费"</f>
        <v>      公车购置及运维费</v>
      </c>
      <c r="B9" s="91" t="s">
        <v>394</v>
      </c>
      <c r="C9" s="91" t="str">
        <f>"C18040102"&amp;"  "&amp;"财产保险服务"</f>
        <v>C18040102  财产保险服务</v>
      </c>
      <c r="D9" s="116" t="s">
        <v>395</v>
      </c>
      <c r="E9" s="121">
        <v>1</v>
      </c>
      <c r="F9" s="28">
        <v>4500</v>
      </c>
      <c r="G9" s="46">
        <v>4500</v>
      </c>
      <c r="H9" s="46">
        <v>4500</v>
      </c>
      <c r="I9" s="46"/>
      <c r="J9" s="46"/>
      <c r="K9" s="46"/>
      <c r="L9" s="46"/>
      <c r="M9" s="46"/>
      <c r="N9" s="46"/>
      <c r="O9" s="46"/>
      <c r="P9" s="46"/>
      <c r="Q9" s="46"/>
    </row>
    <row r="10" ht="21" customHeight="1" spans="1:17">
      <c r="A10" s="90" t="str">
        <f>"      "&amp;"公车购置及运维费"</f>
        <v>      公车购置及运维费</v>
      </c>
      <c r="B10" s="91" t="s">
        <v>396</v>
      </c>
      <c r="C10" s="91" t="str">
        <f>"C23120300"&amp;"  "&amp;"车辆维修和保养服务"</f>
        <v>C23120300  车辆维修和保养服务</v>
      </c>
      <c r="D10" s="116" t="s">
        <v>395</v>
      </c>
      <c r="E10" s="121">
        <v>1</v>
      </c>
      <c r="F10" s="28">
        <v>43800</v>
      </c>
      <c r="G10" s="46">
        <v>43800</v>
      </c>
      <c r="H10" s="46">
        <v>43800</v>
      </c>
      <c r="I10" s="46"/>
      <c r="J10" s="46"/>
      <c r="K10" s="46"/>
      <c r="L10" s="46"/>
      <c r="M10" s="46"/>
      <c r="N10" s="46"/>
      <c r="O10" s="46"/>
      <c r="P10" s="46"/>
      <c r="Q10" s="46"/>
    </row>
    <row r="11" ht="21" customHeight="1" spans="1:17">
      <c r="A11" s="90" t="str">
        <f>"      "&amp;"公车购置及运维费"</f>
        <v>      公车购置及运维费</v>
      </c>
      <c r="B11" s="91" t="s">
        <v>397</v>
      </c>
      <c r="C11" s="91" t="str">
        <f>"C23120300"&amp;"  "&amp;"车辆维修和保养服务"</f>
        <v>C23120300  车辆维修和保养服务</v>
      </c>
      <c r="D11" s="116" t="s">
        <v>395</v>
      </c>
      <c r="E11" s="121">
        <v>1</v>
      </c>
      <c r="F11" s="28">
        <v>8600</v>
      </c>
      <c r="G11" s="46">
        <v>8600</v>
      </c>
      <c r="H11" s="46">
        <v>8600</v>
      </c>
      <c r="I11" s="46"/>
      <c r="J11" s="46"/>
      <c r="K11" s="46"/>
      <c r="L11" s="46"/>
      <c r="M11" s="46"/>
      <c r="N11" s="46"/>
      <c r="O11" s="46"/>
      <c r="P11" s="46"/>
      <c r="Q11" s="46"/>
    </row>
    <row r="12" ht="21" customHeight="1" spans="1:17">
      <c r="A12" s="90" t="str">
        <f>"      "&amp;"执法办案补助经费"</f>
        <v>      执法办案补助经费</v>
      </c>
      <c r="B12" s="91" t="s">
        <v>398</v>
      </c>
      <c r="C12" s="91" t="str">
        <f>"A05010000"&amp;"  "&amp;"家具"</f>
        <v>A05010000  家具</v>
      </c>
      <c r="D12" s="116" t="s">
        <v>399</v>
      </c>
      <c r="E12" s="121">
        <v>10</v>
      </c>
      <c r="F12" s="28">
        <v>7500</v>
      </c>
      <c r="G12" s="46">
        <v>7500</v>
      </c>
      <c r="H12" s="46">
        <v>7500</v>
      </c>
      <c r="I12" s="46"/>
      <c r="J12" s="46"/>
      <c r="K12" s="46"/>
      <c r="L12" s="46"/>
      <c r="M12" s="46"/>
      <c r="N12" s="46"/>
      <c r="O12" s="46"/>
      <c r="P12" s="46"/>
      <c r="Q12" s="46"/>
    </row>
    <row r="13" ht="21" customHeight="1" spans="1:17">
      <c r="A13" s="90" t="str">
        <f>"      "&amp;"执法办案补助经费"</f>
        <v>      执法办案补助经费</v>
      </c>
      <c r="B13" s="91" t="s">
        <v>400</v>
      </c>
      <c r="C13" s="91" t="str">
        <f>"A02020000"&amp;"  "&amp;"办公设备"</f>
        <v>A02020000  办公设备</v>
      </c>
      <c r="D13" s="116" t="s">
        <v>401</v>
      </c>
      <c r="E13" s="121">
        <v>2</v>
      </c>
      <c r="F13" s="28">
        <v>6000</v>
      </c>
      <c r="G13" s="46">
        <v>6000</v>
      </c>
      <c r="H13" s="46">
        <v>6000</v>
      </c>
      <c r="I13" s="46"/>
      <c r="J13" s="46"/>
      <c r="K13" s="46"/>
      <c r="L13" s="46"/>
      <c r="M13" s="46"/>
      <c r="N13" s="46"/>
      <c r="O13" s="46"/>
      <c r="P13" s="46"/>
      <c r="Q13" s="46"/>
    </row>
    <row r="14" ht="21" customHeight="1" spans="1:17">
      <c r="A14" s="90" t="str">
        <f>"      "&amp;"一般公用经费"</f>
        <v>      一般公用经费</v>
      </c>
      <c r="B14" s="91" t="s">
        <v>402</v>
      </c>
      <c r="C14" s="91" t="str">
        <f>"A05040000"&amp;"  "&amp;"办公用品"</f>
        <v>A05040000  办公用品</v>
      </c>
      <c r="D14" s="116" t="s">
        <v>403</v>
      </c>
      <c r="E14" s="121">
        <v>1</v>
      </c>
      <c r="F14" s="28">
        <v>10000</v>
      </c>
      <c r="G14" s="46">
        <v>10000</v>
      </c>
      <c r="H14" s="46">
        <v>10000</v>
      </c>
      <c r="I14" s="46"/>
      <c r="J14" s="46"/>
      <c r="K14" s="46"/>
      <c r="L14" s="46"/>
      <c r="M14" s="46"/>
      <c r="N14" s="46"/>
      <c r="O14" s="46"/>
      <c r="P14" s="46"/>
      <c r="Q14" s="46"/>
    </row>
    <row r="15" ht="21" customHeight="1" spans="1:17">
      <c r="A15" s="92" t="s">
        <v>283</v>
      </c>
      <c r="B15" s="93"/>
      <c r="C15" s="93"/>
      <c r="D15" s="93"/>
      <c r="E15" s="119"/>
      <c r="F15" s="120">
        <v>80400</v>
      </c>
      <c r="G15" s="46">
        <v>80400</v>
      </c>
      <c r="H15" s="46">
        <v>80400</v>
      </c>
      <c r="I15" s="46"/>
      <c r="J15" s="46"/>
      <c r="K15" s="46"/>
      <c r="L15" s="46"/>
      <c r="M15" s="46"/>
      <c r="N15" s="46"/>
      <c r="O15" s="46"/>
      <c r="P15" s="46"/>
      <c r="Q15" s="46"/>
    </row>
  </sheetData>
  <mergeCells count="17">
    <mergeCell ref="A1:Q1"/>
    <mergeCell ref="A2:Q2"/>
    <mergeCell ref="A3:E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topLeftCell="E1" workbookViewId="0">
      <selection activeCell="A3" sqref="A3:C3"/>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80" t="s">
        <v>404</v>
      </c>
      <c r="B1" s="80"/>
      <c r="C1" s="80"/>
      <c r="D1" s="80"/>
      <c r="E1" s="80"/>
      <c r="F1" s="80"/>
      <c r="G1" s="80"/>
      <c r="H1" s="95"/>
      <c r="I1" s="80"/>
      <c r="J1" s="80"/>
      <c r="K1" s="80"/>
      <c r="L1" s="100"/>
      <c r="M1" s="95"/>
      <c r="N1" s="106"/>
    </row>
    <row r="2" ht="27.75" customHeight="1" spans="1:14">
      <c r="A2" s="71" t="s">
        <v>405</v>
      </c>
      <c r="B2" s="81"/>
      <c r="C2" s="81"/>
      <c r="D2" s="81"/>
      <c r="E2" s="81"/>
      <c r="F2" s="81"/>
      <c r="G2" s="81"/>
      <c r="H2" s="96"/>
      <c r="I2" s="81"/>
      <c r="J2" s="81"/>
      <c r="K2" s="81"/>
      <c r="L2" s="101"/>
      <c r="M2" s="96"/>
      <c r="N2" s="81"/>
    </row>
    <row r="3" ht="18.75" customHeight="1" spans="1:14">
      <c r="A3" s="72" t="s">
        <v>2</v>
      </c>
      <c r="B3" s="73"/>
      <c r="C3" s="73"/>
      <c r="D3" s="73"/>
      <c r="E3" s="73"/>
      <c r="F3" s="73"/>
      <c r="G3" s="73"/>
      <c r="H3" s="97"/>
      <c r="I3" s="78"/>
      <c r="J3" s="78"/>
      <c r="K3" s="78"/>
      <c r="L3" s="79"/>
      <c r="M3" s="107"/>
      <c r="N3" s="108" t="s">
        <v>3</v>
      </c>
    </row>
    <row r="4" ht="15.75" customHeight="1" spans="1:14">
      <c r="A4" s="82" t="s">
        <v>384</v>
      </c>
      <c r="B4" s="83" t="s">
        <v>406</v>
      </c>
      <c r="C4" s="83" t="s">
        <v>407</v>
      </c>
      <c r="D4" s="84" t="s">
        <v>142</v>
      </c>
      <c r="E4" s="84"/>
      <c r="F4" s="84"/>
      <c r="G4" s="84"/>
      <c r="H4" s="98"/>
      <c r="I4" s="84"/>
      <c r="J4" s="84"/>
      <c r="K4" s="84"/>
      <c r="L4" s="102"/>
      <c r="M4" s="98"/>
      <c r="N4" s="109"/>
    </row>
    <row r="5" ht="17.25" customHeight="1" spans="1:14">
      <c r="A5" s="85"/>
      <c r="B5" s="86"/>
      <c r="C5" s="86"/>
      <c r="D5" s="86" t="s">
        <v>31</v>
      </c>
      <c r="E5" s="86" t="s">
        <v>34</v>
      </c>
      <c r="F5" s="86" t="s">
        <v>390</v>
      </c>
      <c r="G5" s="86" t="s">
        <v>391</v>
      </c>
      <c r="H5" s="99" t="s">
        <v>392</v>
      </c>
      <c r="I5" s="103" t="s">
        <v>393</v>
      </c>
      <c r="J5" s="103"/>
      <c r="K5" s="103"/>
      <c r="L5" s="104"/>
      <c r="M5" s="110"/>
      <c r="N5" s="88"/>
    </row>
    <row r="6" ht="54" customHeight="1" spans="1:14">
      <c r="A6" s="87"/>
      <c r="B6" s="88"/>
      <c r="C6" s="88"/>
      <c r="D6" s="88"/>
      <c r="E6" s="88"/>
      <c r="F6" s="88"/>
      <c r="G6" s="88"/>
      <c r="H6" s="89"/>
      <c r="I6" s="88" t="s">
        <v>33</v>
      </c>
      <c r="J6" s="88" t="s">
        <v>40</v>
      </c>
      <c r="K6" s="88" t="s">
        <v>149</v>
      </c>
      <c r="L6" s="105" t="s">
        <v>42</v>
      </c>
      <c r="M6" s="89" t="s">
        <v>43</v>
      </c>
      <c r="N6" s="88" t="s">
        <v>44</v>
      </c>
    </row>
    <row r="7" ht="15" customHeight="1" spans="1:14">
      <c r="A7" s="87">
        <v>1</v>
      </c>
      <c r="B7" s="88">
        <v>2</v>
      </c>
      <c r="C7" s="88">
        <v>3</v>
      </c>
      <c r="D7" s="89">
        <v>4</v>
      </c>
      <c r="E7" s="89">
        <v>5</v>
      </c>
      <c r="F7" s="89">
        <v>6</v>
      </c>
      <c r="G7" s="89">
        <v>7</v>
      </c>
      <c r="H7" s="89">
        <v>8</v>
      </c>
      <c r="I7" s="89">
        <v>9</v>
      </c>
      <c r="J7" s="89">
        <v>10</v>
      </c>
      <c r="K7" s="89">
        <v>11</v>
      </c>
      <c r="L7" s="89">
        <v>12</v>
      </c>
      <c r="M7" s="89">
        <v>13</v>
      </c>
      <c r="N7" s="89">
        <v>14</v>
      </c>
    </row>
    <row r="8" ht="21" customHeight="1" spans="1:14">
      <c r="A8" s="90" t="s">
        <v>65</v>
      </c>
      <c r="B8" s="91"/>
      <c r="C8" s="91"/>
      <c r="D8" s="46">
        <v>283600</v>
      </c>
      <c r="E8" s="46">
        <v>283600</v>
      </c>
      <c r="F8" s="46"/>
      <c r="G8" s="46"/>
      <c r="H8" s="46"/>
      <c r="I8" s="46"/>
      <c r="J8" s="46"/>
      <c r="K8" s="46"/>
      <c r="L8" s="46"/>
      <c r="M8" s="46"/>
      <c r="N8" s="46"/>
    </row>
    <row r="9" ht="21" customHeight="1" spans="1:14">
      <c r="A9" s="90" t="str">
        <f>"    "&amp;"机关后勤购买服务经费"</f>
        <v>    机关后勤购买服务经费</v>
      </c>
      <c r="B9" s="91" t="s">
        <v>408</v>
      </c>
      <c r="C9" s="91" t="s">
        <v>409</v>
      </c>
      <c r="D9" s="46">
        <v>162000</v>
      </c>
      <c r="E9" s="46">
        <v>162000</v>
      </c>
      <c r="F9" s="46"/>
      <c r="G9" s="46"/>
      <c r="H9" s="46"/>
      <c r="I9" s="46"/>
      <c r="J9" s="46"/>
      <c r="K9" s="46"/>
      <c r="L9" s="46"/>
      <c r="M9" s="46"/>
      <c r="N9" s="46"/>
    </row>
    <row r="10" ht="21" customHeight="1" spans="1:14">
      <c r="A10" s="90" t="str">
        <f>"    "&amp;"物业管理费"</f>
        <v>    物业管理费</v>
      </c>
      <c r="B10" s="91" t="s">
        <v>410</v>
      </c>
      <c r="C10" s="91" t="s">
        <v>411</v>
      </c>
      <c r="D10" s="46">
        <v>38000</v>
      </c>
      <c r="E10" s="46">
        <v>38000</v>
      </c>
      <c r="F10" s="46"/>
      <c r="G10" s="46"/>
      <c r="H10" s="46"/>
      <c r="I10" s="46"/>
      <c r="J10" s="46"/>
      <c r="K10" s="46"/>
      <c r="L10" s="46"/>
      <c r="M10" s="46"/>
      <c r="N10" s="46"/>
    </row>
    <row r="11" ht="21" customHeight="1" spans="1:14">
      <c r="A11" s="90" t="str">
        <f>"    "&amp;"公车购置及运维费"</f>
        <v>    公车购置及运维费</v>
      </c>
      <c r="B11" s="91" t="s">
        <v>412</v>
      </c>
      <c r="C11" s="91" t="s">
        <v>413</v>
      </c>
      <c r="D11" s="46">
        <v>8600</v>
      </c>
      <c r="E11" s="46">
        <v>8600</v>
      </c>
      <c r="F11" s="46"/>
      <c r="G11" s="46"/>
      <c r="H11" s="46"/>
      <c r="I11" s="46"/>
      <c r="J11" s="46"/>
      <c r="K11" s="46"/>
      <c r="L11" s="46"/>
      <c r="M11" s="46"/>
      <c r="N11" s="46"/>
    </row>
    <row r="12" ht="21" customHeight="1" spans="1:14">
      <c r="A12" s="90" t="str">
        <f>"    "&amp;"执法办案补助经费"</f>
        <v>    执法办案补助经费</v>
      </c>
      <c r="B12" s="91" t="s">
        <v>414</v>
      </c>
      <c r="C12" s="91" t="s">
        <v>415</v>
      </c>
      <c r="D12" s="46">
        <v>20000</v>
      </c>
      <c r="E12" s="46">
        <v>20000</v>
      </c>
      <c r="F12" s="46"/>
      <c r="G12" s="46"/>
      <c r="H12" s="46"/>
      <c r="I12" s="46"/>
      <c r="J12" s="46"/>
      <c r="K12" s="46"/>
      <c r="L12" s="46"/>
      <c r="M12" s="46"/>
      <c r="N12" s="46"/>
    </row>
    <row r="13" ht="21" customHeight="1" spans="1:14">
      <c r="A13" s="90" t="str">
        <f>"    "&amp;"执法办案补助经费"</f>
        <v>    执法办案补助经费</v>
      </c>
      <c r="B13" s="91" t="s">
        <v>416</v>
      </c>
      <c r="C13" s="91" t="s">
        <v>417</v>
      </c>
      <c r="D13" s="46">
        <v>30000</v>
      </c>
      <c r="E13" s="46">
        <v>30000</v>
      </c>
      <c r="F13" s="46"/>
      <c r="G13" s="46"/>
      <c r="H13" s="46"/>
      <c r="I13" s="46"/>
      <c r="J13" s="46"/>
      <c r="K13" s="46"/>
      <c r="L13" s="46"/>
      <c r="M13" s="46"/>
      <c r="N13" s="46"/>
    </row>
    <row r="14" ht="21" customHeight="1" spans="1:14">
      <c r="A14" s="90" t="str">
        <f>"    "&amp;"一般公用经费"</f>
        <v>    一般公用经费</v>
      </c>
      <c r="B14" s="91" t="s">
        <v>418</v>
      </c>
      <c r="C14" s="91" t="s">
        <v>419</v>
      </c>
      <c r="D14" s="46">
        <v>20000</v>
      </c>
      <c r="E14" s="46">
        <v>20000</v>
      </c>
      <c r="F14" s="46"/>
      <c r="G14" s="46"/>
      <c r="H14" s="46"/>
      <c r="I14" s="46"/>
      <c r="J14" s="46"/>
      <c r="K14" s="46"/>
      <c r="L14" s="46"/>
      <c r="M14" s="46"/>
      <c r="N14" s="46"/>
    </row>
    <row r="15" ht="21" customHeight="1" spans="1:14">
      <c r="A15" s="90" t="str">
        <f>"    "&amp;"一般公用经费"</f>
        <v>    一般公用经费</v>
      </c>
      <c r="B15" s="91" t="s">
        <v>420</v>
      </c>
      <c r="C15" s="91" t="s">
        <v>421</v>
      </c>
      <c r="D15" s="46">
        <v>5000</v>
      </c>
      <c r="E15" s="46">
        <v>5000</v>
      </c>
      <c r="F15" s="46"/>
      <c r="G15" s="46"/>
      <c r="H15" s="46"/>
      <c r="I15" s="46"/>
      <c r="J15" s="46"/>
      <c r="K15" s="46"/>
      <c r="L15" s="46"/>
      <c r="M15" s="46"/>
      <c r="N15" s="46"/>
    </row>
    <row r="16" ht="21" customHeight="1" spans="1:14">
      <c r="A16" s="92" t="s">
        <v>283</v>
      </c>
      <c r="B16" s="93"/>
      <c r="C16" s="94"/>
      <c r="D16" s="46">
        <v>283600</v>
      </c>
      <c r="E16" s="46">
        <v>283600</v>
      </c>
      <c r="F16" s="46"/>
      <c r="G16" s="46"/>
      <c r="H16" s="46"/>
      <c r="I16" s="46"/>
      <c r="J16" s="46"/>
      <c r="K16" s="46"/>
      <c r="L16" s="46"/>
      <c r="M16" s="46"/>
      <c r="N16" s="46"/>
    </row>
  </sheetData>
  <mergeCells count="14">
    <mergeCell ref="A1:N1"/>
    <mergeCell ref="A2:N2"/>
    <mergeCell ref="A3:C3"/>
    <mergeCell ref="D4:N4"/>
    <mergeCell ref="I5:N5"/>
    <mergeCell ref="A16:C16"/>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opLeftCell="E1" workbookViewId="0">
      <selection activeCell="C15" sqref="C15"/>
    </sheetView>
  </sheetViews>
  <sheetFormatPr defaultColWidth="9.13636363636364" defaultRowHeight="14.25" customHeight="1"/>
  <cols>
    <col min="1" max="1" width="76.2818181818182" customWidth="1"/>
    <col min="2" max="13" width="17.1727272727273" customWidth="1"/>
    <col min="14" max="14" width="17.0272727272727" customWidth="1"/>
  </cols>
  <sheetData>
    <row r="1" ht="13.5" customHeight="1" spans="1:14">
      <c r="A1" s="29" t="s">
        <v>422</v>
      </c>
      <c r="B1" s="29"/>
      <c r="C1" s="29"/>
      <c r="D1" s="29"/>
      <c r="E1" s="29"/>
      <c r="F1" s="29"/>
      <c r="G1" s="29"/>
      <c r="H1" s="29"/>
      <c r="I1" s="29"/>
      <c r="J1" s="29"/>
      <c r="K1" s="29"/>
      <c r="L1" s="29"/>
      <c r="M1" s="29"/>
      <c r="N1" s="48"/>
    </row>
    <row r="2" ht="27.75" customHeight="1" spans="1:14">
      <c r="A2" s="71" t="s">
        <v>423</v>
      </c>
      <c r="B2" s="31"/>
      <c r="C2" s="31"/>
      <c r="D2" s="31"/>
      <c r="E2" s="31"/>
      <c r="F2" s="31"/>
      <c r="G2" s="31"/>
      <c r="H2" s="31"/>
      <c r="I2" s="31"/>
      <c r="J2" s="31"/>
      <c r="K2" s="31"/>
      <c r="L2" s="31"/>
      <c r="M2" s="31"/>
      <c r="N2" s="31"/>
    </row>
    <row r="3" ht="18" customHeight="1" spans="1:14">
      <c r="A3" s="72" t="s">
        <v>2</v>
      </c>
      <c r="B3" s="73"/>
      <c r="C3" s="73"/>
      <c r="D3" s="74"/>
      <c r="E3" s="78"/>
      <c r="F3" s="78"/>
      <c r="G3" s="78"/>
      <c r="H3" s="78"/>
      <c r="I3" s="78"/>
      <c r="N3" s="79" t="s">
        <v>3</v>
      </c>
    </row>
    <row r="4" ht="19.5" customHeight="1" spans="1:14">
      <c r="A4" s="75" t="s">
        <v>424</v>
      </c>
      <c r="B4" s="75" t="s">
        <v>142</v>
      </c>
      <c r="C4" s="75"/>
      <c r="D4" s="75"/>
      <c r="E4" s="75" t="s">
        <v>425</v>
      </c>
      <c r="F4" s="75"/>
      <c r="G4" s="75"/>
      <c r="H4" s="75"/>
      <c r="I4" s="75"/>
      <c r="J4" s="75"/>
      <c r="K4" s="75"/>
      <c r="L4" s="75"/>
      <c r="M4" s="75"/>
      <c r="N4" s="75"/>
    </row>
    <row r="5" ht="40.5" customHeight="1" spans="1:14">
      <c r="A5" s="76"/>
      <c r="B5" s="76" t="s">
        <v>31</v>
      </c>
      <c r="C5" s="77" t="s">
        <v>34</v>
      </c>
      <c r="D5" s="77" t="s">
        <v>426</v>
      </c>
      <c r="E5" s="76" t="s">
        <v>427</v>
      </c>
      <c r="F5" s="76" t="s">
        <v>428</v>
      </c>
      <c r="G5" s="76" t="s">
        <v>429</v>
      </c>
      <c r="H5" s="76" t="s">
        <v>430</v>
      </c>
      <c r="I5" s="76" t="s">
        <v>431</v>
      </c>
      <c r="J5" s="76" t="s">
        <v>432</v>
      </c>
      <c r="K5" s="76" t="s">
        <v>433</v>
      </c>
      <c r="L5" s="76" t="s">
        <v>434</v>
      </c>
      <c r="M5" s="76" t="s">
        <v>435</v>
      </c>
      <c r="N5" s="76" t="s">
        <v>436</v>
      </c>
    </row>
    <row r="6" ht="19.5" customHeight="1" spans="1:14">
      <c r="A6" s="38">
        <v>1</v>
      </c>
      <c r="B6" s="38">
        <v>2</v>
      </c>
      <c r="C6" s="38">
        <v>3</v>
      </c>
      <c r="D6" s="50">
        <v>4</v>
      </c>
      <c r="E6" s="38">
        <v>5</v>
      </c>
      <c r="F6" s="38">
        <v>6</v>
      </c>
      <c r="G6" s="38">
        <v>7</v>
      </c>
      <c r="H6" s="50">
        <v>8</v>
      </c>
      <c r="I6" s="38">
        <v>9</v>
      </c>
      <c r="J6" s="38">
        <v>10</v>
      </c>
      <c r="K6" s="38">
        <v>11</v>
      </c>
      <c r="L6" s="50">
        <v>12</v>
      </c>
      <c r="M6" s="38">
        <v>13</v>
      </c>
      <c r="N6" s="38">
        <v>14</v>
      </c>
    </row>
    <row r="7" ht="20.25" customHeight="1" spans="1:14">
      <c r="A7" s="39"/>
      <c r="B7" s="46"/>
      <c r="C7" s="46"/>
      <c r="D7" s="46"/>
      <c r="E7" s="46"/>
      <c r="F7" s="46"/>
      <c r="G7" s="46"/>
      <c r="H7" s="46"/>
      <c r="I7" s="46"/>
      <c r="J7" s="46"/>
      <c r="K7" s="46"/>
      <c r="L7" s="46"/>
      <c r="M7" s="46"/>
      <c r="N7" s="46"/>
    </row>
    <row r="8" ht="20.25" customHeight="1" spans="1:14">
      <c r="A8" s="39"/>
      <c r="B8" s="46"/>
      <c r="C8" s="46"/>
      <c r="D8" s="46"/>
      <c r="E8" s="46"/>
      <c r="F8" s="46"/>
      <c r="G8" s="46"/>
      <c r="H8" s="46"/>
      <c r="I8" s="46"/>
      <c r="J8" s="46"/>
      <c r="K8" s="46"/>
      <c r="L8" s="46"/>
      <c r="M8" s="46"/>
      <c r="N8" s="46"/>
    </row>
    <row r="9" ht="20.25" customHeight="1" spans="1:14">
      <c r="A9" s="69" t="s">
        <v>31</v>
      </c>
      <c r="B9" s="46"/>
      <c r="C9" s="46"/>
      <c r="D9" s="46"/>
      <c r="E9" s="46"/>
      <c r="F9" s="46"/>
      <c r="G9" s="46"/>
      <c r="H9" s="46"/>
      <c r="I9" s="46"/>
      <c r="J9" s="46"/>
      <c r="K9" s="46"/>
      <c r="L9" s="46"/>
      <c r="M9" s="46"/>
      <c r="N9" s="46"/>
    </row>
    <row r="10" customHeight="1" spans="1:1">
      <c r="A10" t="s">
        <v>437</v>
      </c>
    </row>
  </sheetData>
  <mergeCells count="6">
    <mergeCell ref="A1:N1"/>
    <mergeCell ref="A2:N2"/>
    <mergeCell ref="A3:I3"/>
    <mergeCell ref="B4:D4"/>
    <mergeCell ref="E4:N4"/>
    <mergeCell ref="A4:A5"/>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B1" workbookViewId="0">
      <selection activeCell="A3" sqref="A3:H3"/>
    </sheetView>
  </sheetViews>
  <sheetFormatPr defaultColWidth="9.13636363636364" defaultRowHeight="12" customHeight="1" outlineLevelRow="7"/>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181818181818" customWidth="1"/>
    <col min="8" max="8" width="9.31818181818182" customWidth="1"/>
    <col min="9" max="9" width="13.4272727272727" customWidth="1"/>
    <col min="10" max="10" width="27.4545454545455" customWidth="1"/>
  </cols>
  <sheetData>
    <row r="1" customHeight="1" spans="1:10">
      <c r="A1" s="29" t="s">
        <v>438</v>
      </c>
      <c r="B1" s="29"/>
      <c r="C1" s="29"/>
      <c r="D1" s="29"/>
      <c r="E1" s="29"/>
      <c r="F1" s="29"/>
      <c r="G1" s="29"/>
      <c r="H1" s="29"/>
      <c r="I1" s="29"/>
      <c r="J1" s="48"/>
    </row>
    <row r="2" ht="28.5" customHeight="1" spans="1:10">
      <c r="A2" s="63" t="s">
        <v>439</v>
      </c>
      <c r="B2" s="64"/>
      <c r="C2" s="64"/>
      <c r="D2" s="64"/>
      <c r="E2" s="64"/>
      <c r="F2" s="68"/>
      <c r="G2" s="64"/>
      <c r="H2" s="68"/>
      <c r="I2" s="68"/>
      <c r="J2" s="64"/>
    </row>
    <row r="3" ht="15" customHeight="1" spans="1:1">
      <c r="A3" s="4" t="s">
        <v>2</v>
      </c>
    </row>
    <row r="4" ht="14.25" customHeight="1" spans="1:10">
      <c r="A4" s="65" t="s">
        <v>286</v>
      </c>
      <c r="B4" s="65" t="s">
        <v>287</v>
      </c>
      <c r="C4" s="65" t="s">
        <v>288</v>
      </c>
      <c r="D4" s="65" t="s">
        <v>289</v>
      </c>
      <c r="E4" s="65" t="s">
        <v>290</v>
      </c>
      <c r="F4" s="53" t="s">
        <v>291</v>
      </c>
      <c r="G4" s="65" t="s">
        <v>292</v>
      </c>
      <c r="H4" s="53" t="s">
        <v>293</v>
      </c>
      <c r="I4" s="53" t="s">
        <v>294</v>
      </c>
      <c r="J4" s="65" t="s">
        <v>295</v>
      </c>
    </row>
    <row r="5" ht="14.25" customHeight="1" spans="1:10">
      <c r="A5" s="65">
        <v>1</v>
      </c>
      <c r="B5" s="65">
        <v>2</v>
      </c>
      <c r="C5" s="65">
        <v>3</v>
      </c>
      <c r="D5" s="65">
        <v>4</v>
      </c>
      <c r="E5" s="65">
        <v>5</v>
      </c>
      <c r="F5" s="53">
        <v>6</v>
      </c>
      <c r="G5" s="65">
        <v>7</v>
      </c>
      <c r="H5" s="53">
        <v>8</v>
      </c>
      <c r="I5" s="53">
        <v>9</v>
      </c>
      <c r="J5" s="65">
        <v>10</v>
      </c>
    </row>
    <row r="6" ht="15" customHeight="1" spans="1:10">
      <c r="A6" s="66"/>
      <c r="B6" s="67"/>
      <c r="C6" s="67"/>
      <c r="D6" s="67"/>
      <c r="E6" s="69"/>
      <c r="F6" s="70"/>
      <c r="G6" s="69"/>
      <c r="H6" s="70"/>
      <c r="I6" s="70"/>
      <c r="J6" s="69"/>
    </row>
    <row r="7" ht="33.75" customHeight="1" spans="1:10">
      <c r="A7" s="66"/>
      <c r="B7" s="66"/>
      <c r="C7" s="66"/>
      <c r="D7" s="66"/>
      <c r="E7" s="66"/>
      <c r="F7" s="66"/>
      <c r="G7" s="39"/>
      <c r="H7" s="66"/>
      <c r="I7" s="66"/>
      <c r="J7" s="66"/>
    </row>
    <row r="8" ht="16" customHeight="1" spans="1:1">
      <c r="A8" t="s">
        <v>440</v>
      </c>
    </row>
  </sheetData>
  <mergeCells count="3">
    <mergeCell ref="A1:J1"/>
    <mergeCell ref="A2:J2"/>
    <mergeCell ref="A3:H3"/>
  </mergeCells>
  <pageMargins left="0.75" right="0.75" top="1" bottom="1" header="0.5" footer="0.5"/>
  <pageSetup paperSize="9" scale="6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F16" sqref="F16"/>
    </sheetView>
  </sheetViews>
  <sheetFormatPr defaultColWidth="8.85454545454546" defaultRowHeight="15" customHeight="1" outlineLevelCol="7"/>
  <cols>
    <col min="1" max="1" width="36.0272727272727" customWidth="1"/>
    <col min="2" max="2" width="19.7363636363636" customWidth="1"/>
    <col min="3" max="3" width="33.3181818181818" customWidth="1"/>
    <col min="4" max="4" width="34.7363636363636" customWidth="1"/>
    <col min="5" max="6" width="8.98181818181818" customWidth="1"/>
    <col min="7" max="8" width="15.1272727272727" customWidth="1"/>
  </cols>
  <sheetData>
    <row r="1" ht="18.75" customHeight="1" spans="1:8">
      <c r="A1" s="54" t="s">
        <v>441</v>
      </c>
      <c r="B1" s="54"/>
      <c r="C1" s="54"/>
      <c r="D1" s="54"/>
      <c r="E1" s="54"/>
      <c r="F1" s="54"/>
      <c r="G1" s="54"/>
      <c r="H1" s="54" t="s">
        <v>441</v>
      </c>
    </row>
    <row r="2" ht="28.5" customHeight="1" spans="1:8">
      <c r="A2" s="55" t="s">
        <v>442</v>
      </c>
      <c r="B2" s="55"/>
      <c r="C2" s="55"/>
      <c r="D2" s="55"/>
      <c r="E2" s="55"/>
      <c r="F2" s="55"/>
      <c r="G2" s="55"/>
      <c r="H2" s="55"/>
    </row>
    <row r="3" ht="18.75" customHeight="1" spans="1:8">
      <c r="A3" s="56" t="s">
        <v>2</v>
      </c>
      <c r="B3" s="56"/>
      <c r="C3" s="56"/>
      <c r="D3" s="56"/>
      <c r="E3" s="56"/>
      <c r="F3" s="56"/>
      <c r="G3" s="56"/>
      <c r="H3" s="56"/>
    </row>
    <row r="4" ht="18.75" customHeight="1" spans="1:8">
      <c r="A4" s="57" t="s">
        <v>135</v>
      </c>
      <c r="B4" s="57" t="s">
        <v>443</v>
      </c>
      <c r="C4" s="57" t="s">
        <v>444</v>
      </c>
      <c r="D4" s="57" t="s">
        <v>445</v>
      </c>
      <c r="E4" s="57" t="s">
        <v>446</v>
      </c>
      <c r="F4" s="57" t="s">
        <v>447</v>
      </c>
      <c r="G4" s="57"/>
      <c r="H4" s="57"/>
    </row>
    <row r="5" ht="18.75" customHeight="1" spans="1:8">
      <c r="A5" s="57"/>
      <c r="B5" s="57"/>
      <c r="C5" s="57"/>
      <c r="D5" s="57"/>
      <c r="E5" s="57"/>
      <c r="F5" s="57" t="s">
        <v>388</v>
      </c>
      <c r="G5" s="57" t="s">
        <v>448</v>
      </c>
      <c r="H5" s="57" t="s">
        <v>449</v>
      </c>
    </row>
    <row r="6" ht="18.75" customHeight="1" spans="1:8">
      <c r="A6" s="58" t="s">
        <v>45</v>
      </c>
      <c r="B6" s="58" t="s">
        <v>46</v>
      </c>
      <c r="C6" s="58" t="s">
        <v>47</v>
      </c>
      <c r="D6" s="58" t="s">
        <v>48</v>
      </c>
      <c r="E6" s="58" t="s">
        <v>49</v>
      </c>
      <c r="F6" s="58" t="s">
        <v>50</v>
      </c>
      <c r="G6" s="58" t="s">
        <v>51</v>
      </c>
      <c r="H6" s="58" t="s">
        <v>52</v>
      </c>
    </row>
    <row r="7" ht="18" customHeight="1" spans="1:8">
      <c r="A7" s="59" t="s">
        <v>65</v>
      </c>
      <c r="B7" s="59" t="s">
        <v>450</v>
      </c>
      <c r="C7" s="59" t="s">
        <v>451</v>
      </c>
      <c r="D7" s="59" t="s">
        <v>452</v>
      </c>
      <c r="E7" s="60" t="s">
        <v>401</v>
      </c>
      <c r="F7" s="61">
        <v>2</v>
      </c>
      <c r="G7" s="62">
        <v>3000</v>
      </c>
      <c r="H7" s="62">
        <v>6000</v>
      </c>
    </row>
    <row r="8" ht="18" customHeight="1" spans="1:8">
      <c r="A8" s="59" t="s">
        <v>65</v>
      </c>
      <c r="B8" s="59" t="s">
        <v>450</v>
      </c>
      <c r="C8" s="59" t="s">
        <v>453</v>
      </c>
      <c r="D8" s="59" t="s">
        <v>454</v>
      </c>
      <c r="E8" s="60" t="s">
        <v>401</v>
      </c>
      <c r="F8" s="61">
        <v>1</v>
      </c>
      <c r="G8" s="62">
        <v>20000</v>
      </c>
      <c r="H8" s="62">
        <v>20000</v>
      </c>
    </row>
    <row r="9" ht="18" customHeight="1" spans="1:8">
      <c r="A9" s="59" t="s">
        <v>65</v>
      </c>
      <c r="B9" s="59" t="s">
        <v>455</v>
      </c>
      <c r="C9" s="59" t="s">
        <v>456</v>
      </c>
      <c r="D9" s="59" t="s">
        <v>398</v>
      </c>
      <c r="E9" s="60" t="s">
        <v>399</v>
      </c>
      <c r="F9" s="61">
        <v>10</v>
      </c>
      <c r="G9" s="62">
        <v>750</v>
      </c>
      <c r="H9" s="62">
        <v>7500</v>
      </c>
    </row>
    <row r="10" ht="18" customHeight="1" spans="1:8">
      <c r="A10" s="60" t="s">
        <v>31</v>
      </c>
      <c r="B10" s="60"/>
      <c r="C10" s="60"/>
      <c r="D10" s="60"/>
      <c r="E10" s="60"/>
      <c r="F10" s="61">
        <v>13</v>
      </c>
      <c r="G10" s="62"/>
      <c r="H10" s="62">
        <v>33500</v>
      </c>
    </row>
  </sheetData>
  <mergeCells count="10">
    <mergeCell ref="A1:H1"/>
    <mergeCell ref="A2:H2"/>
    <mergeCell ref="A3:H3"/>
    <mergeCell ref="F4:H4"/>
    <mergeCell ref="A10:E10"/>
    <mergeCell ref="A4:A5"/>
    <mergeCell ref="B4:B5"/>
    <mergeCell ref="C4:C5"/>
    <mergeCell ref="D4:D5"/>
    <mergeCell ref="E4:E5"/>
  </mergeCells>
  <pageMargins left="0.75" right="0.75" top="1" bottom="1" header="0.5" footer="0.5"/>
  <pageSetup paperSize="1" scale="72"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3636363636364" defaultRowHeight="14.25" customHeight="1"/>
  <cols>
    <col min="1" max="1" width="16.3181818181818" customWidth="1"/>
    <col min="2" max="2" width="29.0272727272727" customWidth="1"/>
    <col min="3" max="3" width="23.8545454545455" customWidth="1"/>
    <col min="4" max="7" width="19.6" customWidth="1"/>
    <col min="8" max="8" width="15.4272727272727" customWidth="1"/>
    <col min="9" max="11" width="19.6" customWidth="1"/>
  </cols>
  <sheetData>
    <row r="1" ht="13.5" customHeight="1" spans="1:11">
      <c r="A1" s="29" t="s">
        <v>457</v>
      </c>
      <c r="B1" s="29"/>
      <c r="C1" s="29"/>
      <c r="D1" s="30"/>
      <c r="E1" s="30"/>
      <c r="F1" s="30"/>
      <c r="G1" s="30"/>
      <c r="H1" s="29"/>
      <c r="I1" s="29"/>
      <c r="J1" s="29"/>
      <c r="K1" s="48"/>
    </row>
    <row r="2" ht="28.5" customHeight="1" spans="1:11">
      <c r="A2" s="31" t="s">
        <v>458</v>
      </c>
      <c r="B2" s="31"/>
      <c r="C2" s="31"/>
      <c r="D2" s="31"/>
      <c r="E2" s="31"/>
      <c r="F2" s="31"/>
      <c r="G2" s="31"/>
      <c r="H2" s="31"/>
      <c r="I2" s="31"/>
      <c r="J2" s="31"/>
      <c r="K2" s="31"/>
    </row>
    <row r="3" ht="13.5" customHeight="1" spans="1:11">
      <c r="A3" s="4" t="s">
        <v>2</v>
      </c>
      <c r="B3" s="5"/>
      <c r="C3" s="5"/>
      <c r="D3" s="5"/>
      <c r="E3" s="5"/>
      <c r="F3" s="5"/>
      <c r="G3" s="5"/>
      <c r="H3" s="21"/>
      <c r="I3" s="21"/>
      <c r="J3" s="21"/>
      <c r="K3" s="49" t="s">
        <v>3</v>
      </c>
    </row>
    <row r="4" ht="21.75" customHeight="1" spans="1:11">
      <c r="A4" s="32" t="s">
        <v>248</v>
      </c>
      <c r="B4" s="32" t="s">
        <v>137</v>
      </c>
      <c r="C4" s="32" t="s">
        <v>249</v>
      </c>
      <c r="D4" s="33" t="s">
        <v>138</v>
      </c>
      <c r="E4" s="33" t="s">
        <v>139</v>
      </c>
      <c r="F4" s="33" t="s">
        <v>140</v>
      </c>
      <c r="G4" s="33" t="s">
        <v>141</v>
      </c>
      <c r="H4" s="43" t="s">
        <v>31</v>
      </c>
      <c r="I4" s="50" t="s">
        <v>459</v>
      </c>
      <c r="J4" s="51"/>
      <c r="K4" s="52"/>
    </row>
    <row r="5" ht="21.75" customHeight="1" spans="1:11">
      <c r="A5" s="34"/>
      <c r="B5" s="34"/>
      <c r="C5" s="34"/>
      <c r="D5" s="35"/>
      <c r="E5" s="35"/>
      <c r="F5" s="35"/>
      <c r="G5" s="35"/>
      <c r="H5" s="44"/>
      <c r="I5" s="33" t="s">
        <v>34</v>
      </c>
      <c r="J5" s="33" t="s">
        <v>35</v>
      </c>
      <c r="K5" s="33" t="s">
        <v>36</v>
      </c>
    </row>
    <row r="6" ht="40.5" customHeight="1" spans="1:11">
      <c r="A6" s="36"/>
      <c r="B6" s="36"/>
      <c r="C6" s="36"/>
      <c r="D6" s="37"/>
      <c r="E6" s="37"/>
      <c r="F6" s="37"/>
      <c r="G6" s="37"/>
      <c r="H6" s="45"/>
      <c r="I6" s="37" t="s">
        <v>33</v>
      </c>
      <c r="J6" s="37"/>
      <c r="K6" s="37"/>
    </row>
    <row r="7" ht="15" customHeight="1" spans="1:11">
      <c r="A7" s="38">
        <v>1</v>
      </c>
      <c r="B7" s="38">
        <v>2</v>
      </c>
      <c r="C7" s="38">
        <v>3</v>
      </c>
      <c r="D7" s="38">
        <v>4</v>
      </c>
      <c r="E7" s="38">
        <v>5</v>
      </c>
      <c r="F7" s="38">
        <v>6</v>
      </c>
      <c r="G7" s="38">
        <v>7</v>
      </c>
      <c r="H7" s="38">
        <v>8</v>
      </c>
      <c r="I7" s="38">
        <v>9</v>
      </c>
      <c r="J7" s="53">
        <v>10</v>
      </c>
      <c r="K7" s="53">
        <v>11</v>
      </c>
    </row>
    <row r="8" ht="30.65" customHeight="1" spans="1:11">
      <c r="A8" s="39"/>
      <c r="B8" s="40"/>
      <c r="C8" s="39"/>
      <c r="D8" s="39"/>
      <c r="E8" s="39"/>
      <c r="F8" s="39"/>
      <c r="G8" s="39"/>
      <c r="H8" s="46"/>
      <c r="I8" s="46"/>
      <c r="J8" s="46"/>
      <c r="K8" s="46"/>
    </row>
    <row r="9" ht="30.65" customHeight="1" spans="1:11">
      <c r="A9" s="40"/>
      <c r="B9" s="40"/>
      <c r="C9" s="40"/>
      <c r="D9" s="40"/>
      <c r="E9" s="40"/>
      <c r="F9" s="40"/>
      <c r="G9" s="40"/>
      <c r="H9" s="46"/>
      <c r="I9" s="46"/>
      <c r="J9" s="46"/>
      <c r="K9" s="46"/>
    </row>
    <row r="10" ht="18.75" customHeight="1" spans="1:11">
      <c r="A10" s="41" t="s">
        <v>283</v>
      </c>
      <c r="B10" s="42"/>
      <c r="C10" s="42"/>
      <c r="D10" s="42"/>
      <c r="E10" s="42"/>
      <c r="F10" s="42"/>
      <c r="G10" s="47"/>
      <c r="H10" s="46"/>
      <c r="I10" s="46"/>
      <c r="J10" s="46"/>
      <c r="K10" s="46"/>
    </row>
    <row r="11" customHeight="1" spans="1:1">
      <c r="A11" t="s">
        <v>460</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3" sqref="A3:D3"/>
    </sheetView>
  </sheetViews>
  <sheetFormatPr defaultColWidth="9.13636363636364" defaultRowHeight="14.25" customHeight="1" outlineLevelCol="6"/>
  <cols>
    <col min="1" max="1" width="37.7363636363636" customWidth="1"/>
    <col min="2" max="2" width="15.5636363636364" customWidth="1"/>
    <col min="3" max="3" width="57.4181818181818" customWidth="1"/>
    <col min="4" max="4" width="9.7" customWidth="1"/>
    <col min="5" max="7" width="19.8454545454545" customWidth="1"/>
  </cols>
  <sheetData>
    <row r="1" ht="13.5" customHeight="1" spans="1:7">
      <c r="A1" s="1" t="s">
        <v>461</v>
      </c>
      <c r="B1" s="1"/>
      <c r="C1" s="1"/>
      <c r="D1" s="2"/>
      <c r="E1" s="1"/>
      <c r="F1" s="1"/>
      <c r="G1" s="20"/>
    </row>
    <row r="2" ht="27.75" customHeight="1" spans="1:7">
      <c r="A2" s="3" t="s">
        <v>462</v>
      </c>
      <c r="B2" s="3"/>
      <c r="C2" s="3"/>
      <c r="D2" s="3"/>
      <c r="E2" s="3"/>
      <c r="F2" s="3"/>
      <c r="G2" s="3"/>
    </row>
    <row r="3" ht="13.5" customHeight="1" spans="1:7">
      <c r="A3" s="4" t="s">
        <v>2</v>
      </c>
      <c r="B3" s="5"/>
      <c r="C3" s="5"/>
      <c r="D3" s="5"/>
      <c r="E3" s="21"/>
      <c r="F3" s="21"/>
      <c r="G3" s="22" t="s">
        <v>3</v>
      </c>
    </row>
    <row r="4" ht="21.75" customHeight="1" spans="1:7">
      <c r="A4" s="6" t="s">
        <v>249</v>
      </c>
      <c r="B4" s="6" t="s">
        <v>248</v>
      </c>
      <c r="C4" s="6" t="s">
        <v>137</v>
      </c>
      <c r="D4" s="7" t="s">
        <v>463</v>
      </c>
      <c r="E4" s="23" t="s">
        <v>34</v>
      </c>
      <c r="F4" s="24"/>
      <c r="G4" s="25"/>
    </row>
    <row r="5" ht="21.75" customHeight="1" spans="1:7">
      <c r="A5" s="8"/>
      <c r="B5" s="8"/>
      <c r="C5" s="8"/>
      <c r="D5" s="9"/>
      <c r="E5" s="26" t="s">
        <v>464</v>
      </c>
      <c r="F5" s="7" t="s">
        <v>465</v>
      </c>
      <c r="G5" s="7" t="s">
        <v>466</v>
      </c>
    </row>
    <row r="6" ht="40.5" customHeight="1" spans="1:7">
      <c r="A6" s="10"/>
      <c r="B6" s="10"/>
      <c r="C6" s="10"/>
      <c r="D6" s="11"/>
      <c r="E6" s="27"/>
      <c r="F6" s="11" t="s">
        <v>33</v>
      </c>
      <c r="G6" s="11"/>
    </row>
    <row r="7" ht="15" customHeight="1" spans="1:7">
      <c r="A7" s="12">
        <v>1</v>
      </c>
      <c r="B7" s="12">
        <v>2</v>
      </c>
      <c r="C7" s="12">
        <v>3</v>
      </c>
      <c r="D7" s="12">
        <v>4</v>
      </c>
      <c r="E7" s="12">
        <v>5</v>
      </c>
      <c r="F7" s="12">
        <v>6</v>
      </c>
      <c r="G7" s="12">
        <v>7</v>
      </c>
    </row>
    <row r="8" ht="21" customHeight="1" spans="1:7">
      <c r="A8" s="13" t="s">
        <v>65</v>
      </c>
      <c r="B8" s="14"/>
      <c r="C8" s="14"/>
      <c r="D8" s="15"/>
      <c r="E8" s="28">
        <v>100000</v>
      </c>
      <c r="F8" s="28"/>
      <c r="G8" s="28"/>
    </row>
    <row r="9" ht="21" customHeight="1" spans="1:7">
      <c r="A9" s="13"/>
      <c r="B9" s="13" t="s">
        <v>467</v>
      </c>
      <c r="C9" s="13" t="s">
        <v>269</v>
      </c>
      <c r="D9" s="16" t="s">
        <v>468</v>
      </c>
      <c r="E9" s="28">
        <v>100000</v>
      </c>
      <c r="F9" s="28"/>
      <c r="G9" s="28"/>
    </row>
    <row r="10" ht="21" customHeight="1" spans="1:7">
      <c r="A10" s="17" t="s">
        <v>31</v>
      </c>
      <c r="B10" s="18" t="s">
        <v>469</v>
      </c>
      <c r="C10" s="18"/>
      <c r="D10" s="19"/>
      <c r="E10" s="28">
        <v>100000</v>
      </c>
      <c r="F10" s="28"/>
      <c r="G10" s="28"/>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R15" sqref="R15"/>
    </sheetView>
  </sheetViews>
  <sheetFormatPr defaultColWidth="8.85454545454546" defaultRowHeight="15" customHeight="1"/>
  <cols>
    <col min="1" max="1" width="17.8454545454545" customWidth="1"/>
    <col min="2" max="2" width="53.1272727272727" customWidth="1"/>
    <col min="3" max="3" width="16.2818181818182" customWidth="1"/>
    <col min="4" max="4" width="16.4181818181818" customWidth="1"/>
    <col min="5" max="6" width="16.2818181818182" customWidth="1"/>
    <col min="7" max="11" width="16.4181818181818" customWidth="1"/>
    <col min="12" max="18" width="16.2818181818182" customWidth="1"/>
    <col min="19" max="19" width="16.4181818181818" customWidth="1"/>
  </cols>
  <sheetData>
    <row r="1" customHeight="1" spans="1:19">
      <c r="A1" s="182" t="s">
        <v>27</v>
      </c>
      <c r="B1" s="182"/>
      <c r="C1" s="182"/>
      <c r="D1" s="182"/>
      <c r="E1" s="182"/>
      <c r="F1" s="182"/>
      <c r="G1" s="182"/>
      <c r="H1" s="182"/>
      <c r="I1" s="182"/>
      <c r="J1" s="182"/>
      <c r="K1" s="182"/>
      <c r="L1" s="182"/>
      <c r="M1" s="182"/>
      <c r="N1" s="182"/>
      <c r="O1" s="182"/>
      <c r="P1" s="182"/>
      <c r="Q1" s="182"/>
      <c r="R1" s="182"/>
      <c r="S1" s="182"/>
    </row>
    <row r="2" ht="28.5" customHeight="1" spans="1:19">
      <c r="A2" s="55" t="s">
        <v>28</v>
      </c>
      <c r="B2" s="55"/>
      <c r="C2" s="55"/>
      <c r="D2" s="55"/>
      <c r="E2" s="55"/>
      <c r="F2" s="55"/>
      <c r="G2" s="55"/>
      <c r="H2" s="55"/>
      <c r="I2" s="55"/>
      <c r="J2" s="55"/>
      <c r="K2" s="55"/>
      <c r="L2" s="55"/>
      <c r="M2" s="55"/>
      <c r="N2" s="55"/>
      <c r="O2" s="55"/>
      <c r="P2" s="55"/>
      <c r="Q2" s="55"/>
      <c r="R2" s="55"/>
      <c r="S2" s="55"/>
    </row>
    <row r="3" s="177" customFormat="1" ht="20.25" customHeight="1" spans="1:19">
      <c r="A3" s="183" t="s">
        <v>2</v>
      </c>
      <c r="B3" s="183"/>
      <c r="C3" s="183"/>
      <c r="D3" s="183"/>
      <c r="E3" s="183"/>
      <c r="F3" s="183"/>
      <c r="G3" s="183"/>
      <c r="H3" s="183"/>
      <c r="I3" s="183"/>
      <c r="J3" s="183"/>
      <c r="K3" s="183"/>
      <c r="L3" s="190"/>
      <c r="M3" s="190"/>
      <c r="N3" s="190"/>
      <c r="O3" s="190"/>
      <c r="P3" s="190"/>
      <c r="Q3" s="190"/>
      <c r="R3" s="190"/>
      <c r="S3" s="190" t="s">
        <v>3</v>
      </c>
    </row>
    <row r="4" ht="27" customHeight="1" spans="1:19">
      <c r="A4" s="184" t="s">
        <v>29</v>
      </c>
      <c r="B4" s="184" t="s">
        <v>30</v>
      </c>
      <c r="C4" s="184" t="s">
        <v>31</v>
      </c>
      <c r="D4" s="184" t="s">
        <v>32</v>
      </c>
      <c r="E4" s="184"/>
      <c r="F4" s="184"/>
      <c r="G4" s="184"/>
      <c r="H4" s="184"/>
      <c r="I4" s="184"/>
      <c r="J4" s="184"/>
      <c r="K4" s="184"/>
      <c r="L4" s="184"/>
      <c r="M4" s="184"/>
      <c r="N4" s="184"/>
      <c r="O4" s="184" t="s">
        <v>21</v>
      </c>
      <c r="P4" s="184"/>
      <c r="Q4" s="184"/>
      <c r="R4" s="184"/>
      <c r="S4" s="184"/>
    </row>
    <row r="5" ht="27" customHeight="1" spans="1:19">
      <c r="A5" s="179"/>
      <c r="B5" s="179"/>
      <c r="C5" s="179"/>
      <c r="D5" s="179" t="s">
        <v>33</v>
      </c>
      <c r="E5" s="179" t="s">
        <v>34</v>
      </c>
      <c r="F5" s="179" t="s">
        <v>35</v>
      </c>
      <c r="G5" s="179" t="s">
        <v>36</v>
      </c>
      <c r="H5" s="179" t="s">
        <v>37</v>
      </c>
      <c r="I5" s="179" t="s">
        <v>38</v>
      </c>
      <c r="J5" s="179"/>
      <c r="K5" s="179"/>
      <c r="L5" s="179"/>
      <c r="M5" s="179"/>
      <c r="N5" s="179"/>
      <c r="O5" s="179" t="s">
        <v>33</v>
      </c>
      <c r="P5" s="179" t="s">
        <v>34</v>
      </c>
      <c r="Q5" s="179" t="s">
        <v>35</v>
      </c>
      <c r="R5" s="179" t="s">
        <v>36</v>
      </c>
      <c r="S5" s="179" t="s">
        <v>39</v>
      </c>
    </row>
    <row r="6" ht="27" customHeight="1" spans="1:19">
      <c r="A6" s="179"/>
      <c r="B6" s="179"/>
      <c r="C6" s="179"/>
      <c r="D6" s="179"/>
      <c r="E6" s="179"/>
      <c r="F6" s="179"/>
      <c r="G6" s="179"/>
      <c r="H6" s="179"/>
      <c r="I6" s="179" t="s">
        <v>33</v>
      </c>
      <c r="J6" s="179" t="s">
        <v>40</v>
      </c>
      <c r="K6" s="179" t="s">
        <v>41</v>
      </c>
      <c r="L6" s="179" t="s">
        <v>42</v>
      </c>
      <c r="M6" s="179" t="s">
        <v>43</v>
      </c>
      <c r="N6" s="179" t="s">
        <v>44</v>
      </c>
      <c r="O6" s="179"/>
      <c r="P6" s="179"/>
      <c r="Q6" s="179"/>
      <c r="R6" s="179"/>
      <c r="S6" s="179"/>
    </row>
    <row r="7" ht="20.25" customHeight="1" spans="1:19">
      <c r="A7" s="185" t="s">
        <v>45</v>
      </c>
      <c r="B7" s="185" t="s">
        <v>46</v>
      </c>
      <c r="C7" s="185" t="s">
        <v>47</v>
      </c>
      <c r="D7" s="185" t="s">
        <v>48</v>
      </c>
      <c r="E7" s="185" t="s">
        <v>49</v>
      </c>
      <c r="F7" s="185" t="s">
        <v>50</v>
      </c>
      <c r="G7" s="185" t="s">
        <v>51</v>
      </c>
      <c r="H7" s="185" t="s">
        <v>52</v>
      </c>
      <c r="I7" s="185" t="s">
        <v>53</v>
      </c>
      <c r="J7" s="185" t="s">
        <v>54</v>
      </c>
      <c r="K7" s="185" t="s">
        <v>55</v>
      </c>
      <c r="L7" s="185" t="s">
        <v>56</v>
      </c>
      <c r="M7" s="185" t="s">
        <v>57</v>
      </c>
      <c r="N7" s="185" t="s">
        <v>58</v>
      </c>
      <c r="O7" s="185" t="s">
        <v>59</v>
      </c>
      <c r="P7" s="185" t="s">
        <v>60</v>
      </c>
      <c r="Q7" s="185" t="s">
        <v>61</v>
      </c>
      <c r="R7" s="185" t="s">
        <v>62</v>
      </c>
      <c r="S7" s="185" t="s">
        <v>63</v>
      </c>
    </row>
    <row r="8" ht="20.25" customHeight="1" spans="1:19">
      <c r="A8" s="186" t="s">
        <v>64</v>
      </c>
      <c r="B8" s="186" t="s">
        <v>65</v>
      </c>
      <c r="C8" s="187">
        <v>26401695.03</v>
      </c>
      <c r="D8" s="187">
        <v>8701695.03</v>
      </c>
      <c r="E8" s="189">
        <v>8668345.38</v>
      </c>
      <c r="F8" s="189"/>
      <c r="G8" s="189"/>
      <c r="H8" s="189"/>
      <c r="I8" s="189">
        <v>33349.65</v>
      </c>
      <c r="J8" s="189"/>
      <c r="K8" s="189"/>
      <c r="L8" s="189"/>
      <c r="M8" s="189"/>
      <c r="N8" s="189">
        <v>33349.65</v>
      </c>
      <c r="O8" s="187">
        <v>17700000</v>
      </c>
      <c r="P8" s="187">
        <v>17700000</v>
      </c>
      <c r="Q8" s="187"/>
      <c r="R8" s="187"/>
      <c r="S8" s="187"/>
    </row>
    <row r="9" ht="20.25" customHeight="1" spans="1:19">
      <c r="A9" s="188" t="s">
        <v>31</v>
      </c>
      <c r="B9" s="186"/>
      <c r="C9" s="187">
        <v>26401695.03</v>
      </c>
      <c r="D9" s="187">
        <v>8701695.03</v>
      </c>
      <c r="E9" s="187">
        <v>8668345.38</v>
      </c>
      <c r="F9" s="187"/>
      <c r="G9" s="187"/>
      <c r="H9" s="187"/>
      <c r="I9" s="187">
        <v>33349.65</v>
      </c>
      <c r="J9" s="187"/>
      <c r="K9" s="187"/>
      <c r="L9" s="187"/>
      <c r="M9" s="187"/>
      <c r="N9" s="187">
        <v>33349.65</v>
      </c>
      <c r="O9" s="187">
        <v>17700000</v>
      </c>
      <c r="P9" s="187">
        <v>17700000</v>
      </c>
      <c r="Q9" s="187"/>
      <c r="R9" s="187"/>
      <c r="S9" s="187"/>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8"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Zeros="0" topLeftCell="E1" workbookViewId="0">
      <selection activeCell="D9" sqref="D9"/>
    </sheetView>
  </sheetViews>
  <sheetFormatPr defaultColWidth="8.85454545454546" defaultRowHeight="15" customHeight="1"/>
  <cols>
    <col min="1" max="1" width="17.8454545454545" customWidth="1"/>
    <col min="2" max="2" width="53.1272727272727" customWidth="1"/>
    <col min="3" max="15" width="15.1272727272727" customWidth="1"/>
  </cols>
  <sheetData>
    <row r="1" s="177" customFormat="1" customHeight="1" spans="1:15">
      <c r="A1" s="164" t="s">
        <v>66</v>
      </c>
      <c r="B1" s="164"/>
      <c r="C1" s="164"/>
      <c r="D1" s="164"/>
      <c r="E1" s="164"/>
      <c r="F1" s="164"/>
      <c r="G1" s="164"/>
      <c r="H1" s="164"/>
      <c r="I1" s="164"/>
      <c r="J1" s="164"/>
      <c r="K1" s="164"/>
      <c r="L1" s="164"/>
      <c r="M1" s="164"/>
      <c r="N1" s="164"/>
      <c r="O1" s="164"/>
    </row>
    <row r="2" s="177" customFormat="1" ht="28.5" customHeight="1" spans="1:15">
      <c r="A2" s="149" t="s">
        <v>67</v>
      </c>
      <c r="B2" s="149"/>
      <c r="C2" s="149"/>
      <c r="D2" s="149"/>
      <c r="E2" s="149"/>
      <c r="F2" s="149"/>
      <c r="G2" s="149"/>
      <c r="H2" s="149"/>
      <c r="I2" s="149"/>
      <c r="J2" s="149"/>
      <c r="K2" s="149"/>
      <c r="L2" s="149"/>
      <c r="M2" s="149"/>
      <c r="N2" s="149"/>
      <c r="O2" s="149"/>
    </row>
    <row r="3" s="177" customFormat="1" ht="20.25" customHeight="1" spans="1:15">
      <c r="A3" s="178" t="s">
        <v>2</v>
      </c>
      <c r="B3" s="178"/>
      <c r="C3" s="178"/>
      <c r="D3" s="178"/>
      <c r="E3" s="178"/>
      <c r="F3" s="178"/>
      <c r="G3" s="178"/>
      <c r="H3" s="178"/>
      <c r="I3" s="178"/>
      <c r="J3" s="181"/>
      <c r="K3" s="181"/>
      <c r="L3" s="181"/>
      <c r="M3" s="181"/>
      <c r="N3" s="181"/>
      <c r="O3" s="181" t="s">
        <v>3</v>
      </c>
    </row>
    <row r="4" ht="27" customHeight="1" spans="1:15">
      <c r="A4" s="179" t="s">
        <v>68</v>
      </c>
      <c r="B4" s="179" t="s">
        <v>69</v>
      </c>
      <c r="C4" s="179" t="s">
        <v>31</v>
      </c>
      <c r="D4" s="179" t="s">
        <v>34</v>
      </c>
      <c r="E4" s="179"/>
      <c r="F4" s="179"/>
      <c r="G4" s="179" t="s">
        <v>35</v>
      </c>
      <c r="H4" s="179" t="s">
        <v>36</v>
      </c>
      <c r="I4" s="179" t="s">
        <v>70</v>
      </c>
      <c r="J4" s="179" t="s">
        <v>71</v>
      </c>
      <c r="K4" s="179"/>
      <c r="L4" s="179"/>
      <c r="M4" s="179"/>
      <c r="N4" s="179"/>
      <c r="O4" s="179"/>
    </row>
    <row r="5" ht="27" customHeight="1" spans="1:15">
      <c r="A5" s="180"/>
      <c r="B5" s="180"/>
      <c r="C5" s="180"/>
      <c r="D5" s="180" t="s">
        <v>33</v>
      </c>
      <c r="E5" s="180" t="s">
        <v>72</v>
      </c>
      <c r="F5" s="180" t="s">
        <v>73</v>
      </c>
      <c r="G5" s="180"/>
      <c r="H5" s="180"/>
      <c r="I5" s="180"/>
      <c r="J5" s="180" t="s">
        <v>33</v>
      </c>
      <c r="K5" s="180" t="s">
        <v>74</v>
      </c>
      <c r="L5" s="180" t="s">
        <v>75</v>
      </c>
      <c r="M5" s="180" t="s">
        <v>76</v>
      </c>
      <c r="N5" s="180" t="s">
        <v>77</v>
      </c>
      <c r="O5" s="180" t="s">
        <v>78</v>
      </c>
    </row>
    <row r="6" ht="20.25" customHeight="1" spans="1:15">
      <c r="A6" s="160" t="s">
        <v>45</v>
      </c>
      <c r="B6" s="160" t="s">
        <v>46</v>
      </c>
      <c r="C6" s="160" t="s">
        <v>47</v>
      </c>
      <c r="D6" s="160" t="s">
        <v>48</v>
      </c>
      <c r="E6" s="160" t="s">
        <v>49</v>
      </c>
      <c r="F6" s="160" t="s">
        <v>50</v>
      </c>
      <c r="G6" s="160" t="s">
        <v>51</v>
      </c>
      <c r="H6" s="160" t="s">
        <v>52</v>
      </c>
      <c r="I6" s="160" t="s">
        <v>53</v>
      </c>
      <c r="J6" s="160" t="s">
        <v>54</v>
      </c>
      <c r="K6" s="160" t="s">
        <v>55</v>
      </c>
      <c r="L6" s="160" t="s">
        <v>56</v>
      </c>
      <c r="M6" s="160" t="s">
        <v>57</v>
      </c>
      <c r="N6" s="160" t="s">
        <v>58</v>
      </c>
      <c r="O6" s="160" t="s">
        <v>59</v>
      </c>
    </row>
    <row r="7" ht="20.25" customHeight="1" spans="1:15">
      <c r="A7" s="155" t="s">
        <v>79</v>
      </c>
      <c r="B7" s="155" t="str">
        <f>"        "&amp;"一般公共服务支出"</f>
        <v>        一般公共服务支出</v>
      </c>
      <c r="C7" s="62">
        <v>300</v>
      </c>
      <c r="D7" s="62"/>
      <c r="E7" s="62"/>
      <c r="F7" s="62"/>
      <c r="G7" s="62"/>
      <c r="H7" s="62"/>
      <c r="I7" s="62"/>
      <c r="J7" s="62">
        <v>300</v>
      </c>
      <c r="K7" s="62"/>
      <c r="L7" s="62"/>
      <c r="M7" s="62"/>
      <c r="N7" s="62"/>
      <c r="O7" s="62">
        <v>300</v>
      </c>
    </row>
    <row r="8" ht="20.25" customHeight="1" spans="1:15">
      <c r="A8" s="165" t="s">
        <v>80</v>
      </c>
      <c r="B8" s="165" t="str">
        <f>"        "&amp;"其他一般公共服务支出"</f>
        <v>        其他一般公共服务支出</v>
      </c>
      <c r="C8" s="62">
        <v>300</v>
      </c>
      <c r="D8" s="62"/>
      <c r="E8" s="62"/>
      <c r="F8" s="62"/>
      <c r="G8" s="62"/>
      <c r="H8" s="62"/>
      <c r="I8" s="62"/>
      <c r="J8" s="62">
        <v>300</v>
      </c>
      <c r="K8" s="62"/>
      <c r="L8" s="62"/>
      <c r="M8" s="62"/>
      <c r="N8" s="62"/>
      <c r="O8" s="62">
        <v>300</v>
      </c>
    </row>
    <row r="9" ht="20.25" customHeight="1" spans="1:15">
      <c r="A9" s="166" t="s">
        <v>81</v>
      </c>
      <c r="B9" s="166" t="str">
        <f>"        "&amp;"其他一般公共服务支出"</f>
        <v>        其他一般公共服务支出</v>
      </c>
      <c r="C9" s="62">
        <v>300</v>
      </c>
      <c r="D9" s="62"/>
      <c r="E9" s="62"/>
      <c r="F9" s="62"/>
      <c r="G9" s="62"/>
      <c r="H9" s="62"/>
      <c r="I9" s="62"/>
      <c r="J9" s="62">
        <v>300</v>
      </c>
      <c r="K9" s="62"/>
      <c r="L9" s="62"/>
      <c r="M9" s="62"/>
      <c r="N9" s="62"/>
      <c r="O9" s="62">
        <v>300</v>
      </c>
    </row>
    <row r="10" ht="20.25" customHeight="1" spans="1:15">
      <c r="A10" s="155" t="s">
        <v>82</v>
      </c>
      <c r="B10" s="155" t="str">
        <f>"        "&amp;"社会保障和就业支出"</f>
        <v>        社会保障和就业支出</v>
      </c>
      <c r="C10" s="62">
        <v>795493.97</v>
      </c>
      <c r="D10" s="62">
        <v>762444.32</v>
      </c>
      <c r="E10" s="62">
        <v>762444.32</v>
      </c>
      <c r="F10" s="62"/>
      <c r="G10" s="62"/>
      <c r="H10" s="62"/>
      <c r="I10" s="62"/>
      <c r="J10" s="62">
        <v>33049.65</v>
      </c>
      <c r="K10" s="62"/>
      <c r="L10" s="62"/>
      <c r="M10" s="62"/>
      <c r="N10" s="62"/>
      <c r="O10" s="62">
        <v>33049.65</v>
      </c>
    </row>
    <row r="11" ht="20.25" customHeight="1" spans="1:15">
      <c r="A11" s="165" t="s">
        <v>83</v>
      </c>
      <c r="B11" s="165" t="str">
        <f>"        "&amp;"行政事业单位养老支出"</f>
        <v>        行政事业单位养老支出</v>
      </c>
      <c r="C11" s="62">
        <v>762444.32</v>
      </c>
      <c r="D11" s="62">
        <v>762444.32</v>
      </c>
      <c r="E11" s="62">
        <v>762444.32</v>
      </c>
      <c r="F11" s="62"/>
      <c r="G11" s="62"/>
      <c r="H11" s="62"/>
      <c r="I11" s="62"/>
      <c r="J11" s="62"/>
      <c r="K11" s="62"/>
      <c r="L11" s="62"/>
      <c r="M11" s="62"/>
      <c r="N11" s="62"/>
      <c r="O11" s="62"/>
    </row>
    <row r="12" ht="20.25" customHeight="1" spans="1:15">
      <c r="A12" s="166" t="s">
        <v>84</v>
      </c>
      <c r="B12" s="166" t="str">
        <f>"        "&amp;"行政单位离退休"</f>
        <v>        行政单位离退休</v>
      </c>
      <c r="C12" s="62">
        <v>31800</v>
      </c>
      <c r="D12" s="62">
        <v>31800</v>
      </c>
      <c r="E12" s="62">
        <v>31800</v>
      </c>
      <c r="F12" s="62"/>
      <c r="G12" s="62"/>
      <c r="H12" s="62"/>
      <c r="I12" s="62"/>
      <c r="J12" s="62"/>
      <c r="K12" s="62"/>
      <c r="L12" s="62"/>
      <c r="M12" s="62"/>
      <c r="N12" s="62"/>
      <c r="O12" s="62"/>
    </row>
    <row r="13" ht="20.25" customHeight="1" spans="1:15">
      <c r="A13" s="166" t="s">
        <v>85</v>
      </c>
      <c r="B13" s="166" t="str">
        <f>"        "&amp;"机关事业单位基本养老保险缴费支出"</f>
        <v>        机关事业单位基本养老保险缴费支出</v>
      </c>
      <c r="C13" s="62">
        <v>730644.32</v>
      </c>
      <c r="D13" s="62">
        <v>730644.32</v>
      </c>
      <c r="E13" s="62">
        <v>730644.32</v>
      </c>
      <c r="F13" s="62"/>
      <c r="G13" s="62"/>
      <c r="H13" s="62"/>
      <c r="I13" s="62"/>
      <c r="J13" s="62"/>
      <c r="K13" s="62"/>
      <c r="L13" s="62"/>
      <c r="M13" s="62"/>
      <c r="N13" s="62"/>
      <c r="O13" s="62"/>
    </row>
    <row r="14" ht="20.25" customHeight="1" spans="1:15">
      <c r="A14" s="165" t="s">
        <v>86</v>
      </c>
      <c r="B14" s="165" t="str">
        <f>"        "&amp;"就业补助"</f>
        <v>        就业补助</v>
      </c>
      <c r="C14" s="62">
        <v>33049.65</v>
      </c>
      <c r="D14" s="62"/>
      <c r="E14" s="62"/>
      <c r="F14" s="62"/>
      <c r="G14" s="62"/>
      <c r="H14" s="62"/>
      <c r="I14" s="62"/>
      <c r="J14" s="62">
        <v>33049.65</v>
      </c>
      <c r="K14" s="62"/>
      <c r="L14" s="62"/>
      <c r="M14" s="62"/>
      <c r="N14" s="62"/>
      <c r="O14" s="62">
        <v>33049.65</v>
      </c>
    </row>
    <row r="15" ht="20.25" customHeight="1" spans="1:15">
      <c r="A15" s="166" t="s">
        <v>87</v>
      </c>
      <c r="B15" s="166" t="str">
        <f>"        "&amp;"其他就业补助支出"</f>
        <v>        其他就业补助支出</v>
      </c>
      <c r="C15" s="62">
        <v>33049.65</v>
      </c>
      <c r="D15" s="62"/>
      <c r="E15" s="62"/>
      <c r="F15" s="62"/>
      <c r="G15" s="62"/>
      <c r="H15" s="62"/>
      <c r="I15" s="62"/>
      <c r="J15" s="62">
        <v>33049.65</v>
      </c>
      <c r="K15" s="62"/>
      <c r="L15" s="62"/>
      <c r="M15" s="62"/>
      <c r="N15" s="62"/>
      <c r="O15" s="62">
        <v>33049.65</v>
      </c>
    </row>
    <row r="16" ht="20.25" customHeight="1" spans="1:15">
      <c r="A16" s="155" t="s">
        <v>88</v>
      </c>
      <c r="B16" s="155" t="str">
        <f>"        "&amp;"卫生健康支出"</f>
        <v>        卫生健康支出</v>
      </c>
      <c r="C16" s="62">
        <v>618819.85</v>
      </c>
      <c r="D16" s="62">
        <v>618819.85</v>
      </c>
      <c r="E16" s="62">
        <v>618819.85</v>
      </c>
      <c r="F16" s="62"/>
      <c r="G16" s="62"/>
      <c r="H16" s="62"/>
      <c r="I16" s="62"/>
      <c r="J16" s="62"/>
      <c r="K16" s="62"/>
      <c r="L16" s="62"/>
      <c r="M16" s="62"/>
      <c r="N16" s="62"/>
      <c r="O16" s="62"/>
    </row>
    <row r="17" ht="20.25" customHeight="1" spans="1:15">
      <c r="A17" s="165" t="s">
        <v>89</v>
      </c>
      <c r="B17" s="165" t="str">
        <f>"        "&amp;"行政事业单位医疗"</f>
        <v>        行政事业单位医疗</v>
      </c>
      <c r="C17" s="62">
        <v>618819.85</v>
      </c>
      <c r="D17" s="62">
        <v>618819.85</v>
      </c>
      <c r="E17" s="62">
        <v>618819.85</v>
      </c>
      <c r="F17" s="62"/>
      <c r="G17" s="62"/>
      <c r="H17" s="62"/>
      <c r="I17" s="62"/>
      <c r="J17" s="62"/>
      <c r="K17" s="62"/>
      <c r="L17" s="62"/>
      <c r="M17" s="62"/>
      <c r="N17" s="62"/>
      <c r="O17" s="62"/>
    </row>
    <row r="18" ht="20.25" customHeight="1" spans="1:15">
      <c r="A18" s="166" t="s">
        <v>90</v>
      </c>
      <c r="B18" s="166" t="str">
        <f>"        "&amp;"行政单位医疗"</f>
        <v>        行政单位医疗</v>
      </c>
      <c r="C18" s="62">
        <v>257869.3</v>
      </c>
      <c r="D18" s="62">
        <v>257869.3</v>
      </c>
      <c r="E18" s="62">
        <v>257869.3</v>
      </c>
      <c r="F18" s="62"/>
      <c r="G18" s="62"/>
      <c r="H18" s="62"/>
      <c r="I18" s="62"/>
      <c r="J18" s="62"/>
      <c r="K18" s="62"/>
      <c r="L18" s="62"/>
      <c r="M18" s="62"/>
      <c r="N18" s="62"/>
      <c r="O18" s="62"/>
    </row>
    <row r="19" ht="20.25" customHeight="1" spans="1:15">
      <c r="A19" s="166" t="s">
        <v>91</v>
      </c>
      <c r="B19" s="166" t="str">
        <f>"        "&amp;"事业单位医疗"</f>
        <v>        事业单位医疗</v>
      </c>
      <c r="C19" s="62">
        <v>121152.44</v>
      </c>
      <c r="D19" s="62">
        <v>121152.44</v>
      </c>
      <c r="E19" s="62">
        <v>121152.44</v>
      </c>
      <c r="F19" s="62"/>
      <c r="G19" s="62"/>
      <c r="H19" s="62"/>
      <c r="I19" s="62"/>
      <c r="J19" s="62"/>
      <c r="K19" s="62"/>
      <c r="L19" s="62"/>
      <c r="M19" s="62"/>
      <c r="N19" s="62"/>
      <c r="O19" s="62"/>
    </row>
    <row r="20" ht="20.25" customHeight="1" spans="1:15">
      <c r="A20" s="166" t="s">
        <v>92</v>
      </c>
      <c r="B20" s="166" t="str">
        <f>"        "&amp;"公务员医疗补助"</f>
        <v>        公务员医疗补助</v>
      </c>
      <c r="C20" s="62">
        <v>207107.35</v>
      </c>
      <c r="D20" s="62">
        <v>207107.35</v>
      </c>
      <c r="E20" s="62">
        <v>207107.35</v>
      </c>
      <c r="F20" s="62"/>
      <c r="G20" s="62"/>
      <c r="H20" s="62"/>
      <c r="I20" s="62"/>
      <c r="J20" s="62"/>
      <c r="K20" s="62"/>
      <c r="L20" s="62"/>
      <c r="M20" s="62"/>
      <c r="N20" s="62"/>
      <c r="O20" s="62"/>
    </row>
    <row r="21" ht="20.25" customHeight="1" spans="1:15">
      <c r="A21" s="166" t="s">
        <v>93</v>
      </c>
      <c r="B21" s="166" t="str">
        <f>"        "&amp;"其他行政事业单位医疗支出"</f>
        <v>        其他行政事业单位医疗支出</v>
      </c>
      <c r="C21" s="62">
        <v>32690.76</v>
      </c>
      <c r="D21" s="62">
        <v>32690.76</v>
      </c>
      <c r="E21" s="62">
        <v>32690.76</v>
      </c>
      <c r="F21" s="62"/>
      <c r="G21" s="62"/>
      <c r="H21" s="62"/>
      <c r="I21" s="62"/>
      <c r="J21" s="62"/>
      <c r="K21" s="62"/>
      <c r="L21" s="62"/>
      <c r="M21" s="62"/>
      <c r="N21" s="62"/>
      <c r="O21" s="62"/>
    </row>
    <row r="22" ht="20.25" customHeight="1" spans="1:15">
      <c r="A22" s="155" t="s">
        <v>94</v>
      </c>
      <c r="B22" s="155" t="str">
        <f>"        "&amp;"节能环保支出"</f>
        <v>        节能环保支出</v>
      </c>
      <c r="C22" s="62">
        <v>24380601.21</v>
      </c>
      <c r="D22" s="62">
        <v>24380601.21</v>
      </c>
      <c r="E22" s="62">
        <v>6334601.21</v>
      </c>
      <c r="F22" s="62">
        <v>18046000</v>
      </c>
      <c r="G22" s="62"/>
      <c r="H22" s="62"/>
      <c r="I22" s="62"/>
      <c r="J22" s="62"/>
      <c r="K22" s="62"/>
      <c r="L22" s="62"/>
      <c r="M22" s="62"/>
      <c r="N22" s="62"/>
      <c r="O22" s="62"/>
    </row>
    <row r="23" ht="20.25" customHeight="1" spans="1:15">
      <c r="A23" s="165" t="s">
        <v>95</v>
      </c>
      <c r="B23" s="165" t="str">
        <f>"        "&amp;"环境保护管理事务"</f>
        <v>        环境保护管理事务</v>
      </c>
      <c r="C23" s="62">
        <v>4455885.22</v>
      </c>
      <c r="D23" s="62">
        <v>4455885.22</v>
      </c>
      <c r="E23" s="62">
        <v>4455885.22</v>
      </c>
      <c r="F23" s="62"/>
      <c r="G23" s="62"/>
      <c r="H23" s="62"/>
      <c r="I23" s="62"/>
      <c r="J23" s="62"/>
      <c r="K23" s="62"/>
      <c r="L23" s="62"/>
      <c r="M23" s="62"/>
      <c r="N23" s="62"/>
      <c r="O23" s="62"/>
    </row>
    <row r="24" ht="20.25" customHeight="1" spans="1:15">
      <c r="A24" s="166" t="s">
        <v>96</v>
      </c>
      <c r="B24" s="166" t="str">
        <f>"        "&amp;"行政运行"</f>
        <v>        行政运行</v>
      </c>
      <c r="C24" s="62">
        <v>4376505.22</v>
      </c>
      <c r="D24" s="62">
        <v>4376505.22</v>
      </c>
      <c r="E24" s="62">
        <v>4376505.22</v>
      </c>
      <c r="F24" s="62"/>
      <c r="G24" s="62"/>
      <c r="H24" s="62"/>
      <c r="I24" s="62"/>
      <c r="J24" s="62"/>
      <c r="K24" s="62"/>
      <c r="L24" s="62"/>
      <c r="M24" s="62"/>
      <c r="N24" s="62"/>
      <c r="O24" s="62"/>
    </row>
    <row r="25" ht="20.25" customHeight="1" spans="1:15">
      <c r="A25" s="166" t="s">
        <v>97</v>
      </c>
      <c r="B25" s="166" t="str">
        <f>"        "&amp;"机关服务"</f>
        <v>        机关服务</v>
      </c>
      <c r="C25" s="62"/>
      <c r="D25" s="62"/>
      <c r="E25" s="62"/>
      <c r="F25" s="62"/>
      <c r="G25" s="62"/>
      <c r="H25" s="62"/>
      <c r="I25" s="62"/>
      <c r="J25" s="62"/>
      <c r="K25" s="62"/>
      <c r="L25" s="62"/>
      <c r="M25" s="62"/>
      <c r="N25" s="62"/>
      <c r="O25" s="62"/>
    </row>
    <row r="26" ht="20.25" customHeight="1" spans="1:15">
      <c r="A26" s="166" t="s">
        <v>98</v>
      </c>
      <c r="B26" s="166" t="str">
        <f>"        "&amp;"其他环境保护管理事务支出"</f>
        <v>        其他环境保护管理事务支出</v>
      </c>
      <c r="C26" s="62">
        <v>79380</v>
      </c>
      <c r="D26" s="62">
        <v>79380</v>
      </c>
      <c r="E26" s="62">
        <v>79380</v>
      </c>
      <c r="F26" s="62"/>
      <c r="G26" s="62"/>
      <c r="H26" s="62"/>
      <c r="I26" s="62"/>
      <c r="J26" s="62"/>
      <c r="K26" s="62"/>
      <c r="L26" s="62"/>
      <c r="M26" s="62"/>
      <c r="N26" s="62"/>
      <c r="O26" s="62"/>
    </row>
    <row r="27" ht="20.25" customHeight="1" spans="1:15">
      <c r="A27" s="165" t="s">
        <v>99</v>
      </c>
      <c r="B27" s="165" t="str">
        <f>"        "&amp;"污染防治"</f>
        <v>        污染防治</v>
      </c>
      <c r="C27" s="62">
        <v>17700000</v>
      </c>
      <c r="D27" s="62">
        <v>17700000</v>
      </c>
      <c r="E27" s="62"/>
      <c r="F27" s="62">
        <v>17700000</v>
      </c>
      <c r="G27" s="62"/>
      <c r="H27" s="62"/>
      <c r="I27" s="62"/>
      <c r="J27" s="62"/>
      <c r="K27" s="62"/>
      <c r="L27" s="62"/>
      <c r="M27" s="62"/>
      <c r="N27" s="62"/>
      <c r="O27" s="62"/>
    </row>
    <row r="28" ht="20.25" customHeight="1" spans="1:15">
      <c r="A28" s="166" t="s">
        <v>100</v>
      </c>
      <c r="B28" s="166" t="str">
        <f>"        "&amp;"大气"</f>
        <v>        大气</v>
      </c>
      <c r="C28" s="62">
        <v>17700000</v>
      </c>
      <c r="D28" s="62">
        <v>17700000</v>
      </c>
      <c r="E28" s="62"/>
      <c r="F28" s="62">
        <v>17700000</v>
      </c>
      <c r="G28" s="62"/>
      <c r="H28" s="62"/>
      <c r="I28" s="62"/>
      <c r="J28" s="62"/>
      <c r="K28" s="62"/>
      <c r="L28" s="62"/>
      <c r="M28" s="62"/>
      <c r="N28" s="62"/>
      <c r="O28" s="62"/>
    </row>
    <row r="29" ht="20.25" customHeight="1" spans="1:15">
      <c r="A29" s="165" t="s">
        <v>101</v>
      </c>
      <c r="B29" s="165" t="str">
        <f>"        "&amp;"污染减排"</f>
        <v>        污染减排</v>
      </c>
      <c r="C29" s="62">
        <v>2224715.99</v>
      </c>
      <c r="D29" s="62">
        <v>2224715.99</v>
      </c>
      <c r="E29" s="62">
        <v>1878715.99</v>
      </c>
      <c r="F29" s="62">
        <v>346000</v>
      </c>
      <c r="G29" s="62"/>
      <c r="H29" s="62"/>
      <c r="I29" s="62"/>
      <c r="J29" s="62"/>
      <c r="K29" s="62"/>
      <c r="L29" s="62"/>
      <c r="M29" s="62"/>
      <c r="N29" s="62"/>
      <c r="O29" s="62"/>
    </row>
    <row r="30" ht="20.25" customHeight="1" spans="1:15">
      <c r="A30" s="166" t="s">
        <v>102</v>
      </c>
      <c r="B30" s="166" t="str">
        <f>"        "&amp;"生态环境监测与信息"</f>
        <v>        生态环境监测与信息</v>
      </c>
      <c r="C30" s="62">
        <v>1978715.99</v>
      </c>
      <c r="D30" s="62">
        <v>1978715.99</v>
      </c>
      <c r="E30" s="62">
        <v>1878715.99</v>
      </c>
      <c r="F30" s="62">
        <v>100000</v>
      </c>
      <c r="G30" s="62"/>
      <c r="H30" s="62"/>
      <c r="I30" s="62"/>
      <c r="J30" s="62"/>
      <c r="K30" s="62"/>
      <c r="L30" s="62"/>
      <c r="M30" s="62"/>
      <c r="N30" s="62"/>
      <c r="O30" s="62"/>
    </row>
    <row r="31" ht="20.25" customHeight="1" spans="1:15">
      <c r="A31" s="166" t="s">
        <v>103</v>
      </c>
      <c r="B31" s="166" t="str">
        <f>"        "&amp;"生态环境执法监察"</f>
        <v>        生态环境执法监察</v>
      </c>
      <c r="C31" s="62">
        <v>246000</v>
      </c>
      <c r="D31" s="62">
        <v>246000</v>
      </c>
      <c r="E31" s="62"/>
      <c r="F31" s="62">
        <v>246000</v>
      </c>
      <c r="G31" s="62"/>
      <c r="H31" s="62"/>
      <c r="I31" s="62"/>
      <c r="J31" s="62"/>
      <c r="K31" s="62"/>
      <c r="L31" s="62"/>
      <c r="M31" s="62"/>
      <c r="N31" s="62"/>
      <c r="O31" s="62"/>
    </row>
    <row r="32" ht="20.25" customHeight="1" spans="1:15">
      <c r="A32" s="155" t="s">
        <v>104</v>
      </c>
      <c r="B32" s="155" t="str">
        <f>"        "&amp;"住房保障支出"</f>
        <v>        住房保障支出</v>
      </c>
      <c r="C32" s="62">
        <v>606480</v>
      </c>
      <c r="D32" s="62">
        <v>606480</v>
      </c>
      <c r="E32" s="62">
        <v>606480</v>
      </c>
      <c r="F32" s="62"/>
      <c r="G32" s="62"/>
      <c r="H32" s="62"/>
      <c r="I32" s="62"/>
      <c r="J32" s="62"/>
      <c r="K32" s="62"/>
      <c r="L32" s="62"/>
      <c r="M32" s="62"/>
      <c r="N32" s="62"/>
      <c r="O32" s="62"/>
    </row>
    <row r="33" ht="20.25" customHeight="1" spans="1:15">
      <c r="A33" s="165" t="s">
        <v>105</v>
      </c>
      <c r="B33" s="165" t="str">
        <f>"        "&amp;"住房改革支出"</f>
        <v>        住房改革支出</v>
      </c>
      <c r="C33" s="62">
        <v>606480</v>
      </c>
      <c r="D33" s="62">
        <v>606480</v>
      </c>
      <c r="E33" s="62">
        <v>606480</v>
      </c>
      <c r="F33" s="62"/>
      <c r="G33" s="62"/>
      <c r="H33" s="62"/>
      <c r="I33" s="62"/>
      <c r="J33" s="62"/>
      <c r="K33" s="62"/>
      <c r="L33" s="62"/>
      <c r="M33" s="62"/>
      <c r="N33" s="62"/>
      <c r="O33" s="62"/>
    </row>
    <row r="34" ht="20.25" customHeight="1" spans="1:15">
      <c r="A34" s="166" t="s">
        <v>106</v>
      </c>
      <c r="B34" s="166" t="str">
        <f>"        "&amp;"住房公积金"</f>
        <v>        住房公积金</v>
      </c>
      <c r="C34" s="62">
        <v>592212</v>
      </c>
      <c r="D34" s="62">
        <v>592212</v>
      </c>
      <c r="E34" s="62">
        <v>592212</v>
      </c>
      <c r="F34" s="62"/>
      <c r="G34" s="62"/>
      <c r="H34" s="62"/>
      <c r="I34" s="62"/>
      <c r="J34" s="62"/>
      <c r="K34" s="62"/>
      <c r="L34" s="62"/>
      <c r="M34" s="62"/>
      <c r="N34" s="62"/>
      <c r="O34" s="62"/>
    </row>
    <row r="35" ht="20.25" customHeight="1" spans="1:15">
      <c r="A35" s="166" t="s">
        <v>107</v>
      </c>
      <c r="B35" s="166" t="str">
        <f>"        "&amp;"购房补贴"</f>
        <v>        购房补贴</v>
      </c>
      <c r="C35" s="62">
        <v>14268</v>
      </c>
      <c r="D35" s="62">
        <v>14268</v>
      </c>
      <c r="E35" s="62">
        <v>14268</v>
      </c>
      <c r="F35" s="62"/>
      <c r="G35" s="62"/>
      <c r="H35" s="62"/>
      <c r="I35" s="62"/>
      <c r="J35" s="62"/>
      <c r="K35" s="62"/>
      <c r="L35" s="62"/>
      <c r="M35" s="62"/>
      <c r="N35" s="62"/>
      <c r="O35" s="62"/>
    </row>
    <row r="36" ht="20.25" customHeight="1" spans="1:15">
      <c r="A36" s="153" t="s">
        <v>31</v>
      </c>
      <c r="B36" s="155"/>
      <c r="C36" s="157">
        <v>26401695.03</v>
      </c>
      <c r="D36" s="157">
        <v>26368345.38</v>
      </c>
      <c r="E36" s="157">
        <v>8322345.38</v>
      </c>
      <c r="F36" s="157">
        <v>18046000</v>
      </c>
      <c r="G36" s="157"/>
      <c r="H36" s="157"/>
      <c r="I36" s="157"/>
      <c r="J36" s="157">
        <v>33349.65</v>
      </c>
      <c r="K36" s="157"/>
      <c r="L36" s="157"/>
      <c r="M36" s="157"/>
      <c r="N36" s="157"/>
      <c r="O36" s="157">
        <v>33349.65</v>
      </c>
    </row>
  </sheetData>
  <mergeCells count="12">
    <mergeCell ref="A1:O1"/>
    <mergeCell ref="A2:O2"/>
    <mergeCell ref="A3:N3"/>
    <mergeCell ref="D4:F4"/>
    <mergeCell ref="J4:O4"/>
    <mergeCell ref="A36:B36"/>
    <mergeCell ref="A4:A5"/>
    <mergeCell ref="B4:B5"/>
    <mergeCell ref="C4:C5"/>
    <mergeCell ref="G4:G5"/>
    <mergeCell ref="H4:H5"/>
    <mergeCell ref="I4:I5"/>
  </mergeCells>
  <pageMargins left="0.75" right="0.75" top="1" bottom="1" header="0.5" footer="0.5"/>
  <pageSetup paperSize="9" scale="49"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F7" sqref="F7"/>
    </sheetView>
  </sheetViews>
  <sheetFormatPr defaultColWidth="8.85454545454546" defaultRowHeight="15" customHeight="1" outlineLevelCol="3"/>
  <cols>
    <col min="1" max="2" width="28.5727272727273" customWidth="1"/>
    <col min="3" max="3" width="35.7" customWidth="1"/>
    <col min="4" max="4" width="28.5727272727273" customWidth="1"/>
  </cols>
  <sheetData>
    <row r="1" ht="18.75" customHeight="1" spans="1:4">
      <c r="A1" s="148" t="s">
        <v>108</v>
      </c>
      <c r="B1" s="168"/>
      <c r="C1" s="168"/>
      <c r="D1" s="168"/>
    </row>
    <row r="2" ht="28.5" customHeight="1" spans="1:4">
      <c r="A2" s="169" t="s">
        <v>109</v>
      </c>
      <c r="B2" s="169"/>
      <c r="C2" s="169"/>
      <c r="D2" s="169"/>
    </row>
    <row r="3" ht="18.75" customHeight="1" spans="1:4">
      <c r="A3" s="150" t="s">
        <v>2</v>
      </c>
      <c r="B3" s="150"/>
      <c r="C3" s="150"/>
      <c r="D3" s="158" t="s">
        <v>3</v>
      </c>
    </row>
    <row r="4" ht="18.75" customHeight="1" spans="1:4">
      <c r="A4" s="170" t="s">
        <v>4</v>
      </c>
      <c r="B4" s="170"/>
      <c r="C4" s="170" t="s">
        <v>5</v>
      </c>
      <c r="D4" s="170"/>
    </row>
    <row r="5" ht="18.75" customHeight="1" spans="1:4">
      <c r="A5" s="57" t="s">
        <v>6</v>
      </c>
      <c r="B5" s="57" t="s">
        <v>7</v>
      </c>
      <c r="C5" s="57" t="s">
        <v>110</v>
      </c>
      <c r="D5" s="57" t="s">
        <v>7</v>
      </c>
    </row>
    <row r="6" ht="18.75" customHeight="1" spans="1:4">
      <c r="A6" s="171" t="s">
        <v>111</v>
      </c>
      <c r="B6" s="172"/>
      <c r="C6" s="173" t="s">
        <v>112</v>
      </c>
      <c r="D6" s="172"/>
    </row>
    <row r="7" ht="18.75" customHeight="1" spans="1:4">
      <c r="A7" s="155" t="s">
        <v>113</v>
      </c>
      <c r="B7" s="174">
        <v>8668345.38</v>
      </c>
      <c r="C7" s="175" t="str">
        <f>"（一）"&amp;"一般公共服务支出"</f>
        <v>（一）一般公共服务支出</v>
      </c>
      <c r="D7" s="174"/>
    </row>
    <row r="8" ht="18.75" customHeight="1" spans="1:4">
      <c r="A8" s="155" t="s">
        <v>114</v>
      </c>
      <c r="B8" s="174"/>
      <c r="C8" s="175" t="str">
        <f>"（二）"&amp;"社会保障和就业支出"</f>
        <v>（二）社会保障和就业支出</v>
      </c>
      <c r="D8" s="174">
        <v>762444.32</v>
      </c>
    </row>
    <row r="9" ht="18.75" customHeight="1" spans="1:4">
      <c r="A9" s="155" t="s">
        <v>115</v>
      </c>
      <c r="B9" s="174"/>
      <c r="C9" s="175" t="str">
        <f>"（三）"&amp;"卫生健康支出"</f>
        <v>（三）卫生健康支出</v>
      </c>
      <c r="D9" s="174">
        <v>618819.85</v>
      </c>
    </row>
    <row r="10" ht="18.75" customHeight="1" spans="1:4">
      <c r="A10" s="155" t="s">
        <v>116</v>
      </c>
      <c r="B10" s="174"/>
      <c r="C10" s="175" t="str">
        <f>"（四）"&amp;"节能环保支出"</f>
        <v>（四）节能环保支出</v>
      </c>
      <c r="D10" s="174">
        <v>24380601.21</v>
      </c>
    </row>
    <row r="11" ht="18.75" customHeight="1" spans="1:4">
      <c r="A11" s="59" t="s">
        <v>113</v>
      </c>
      <c r="B11" s="174">
        <v>17700000</v>
      </c>
      <c r="C11" s="175" t="str">
        <f>"（五）"&amp;"住房保障支出"</f>
        <v>（五）住房保障支出</v>
      </c>
      <c r="D11" s="174">
        <v>606480</v>
      </c>
    </row>
    <row r="12" ht="18.75" customHeight="1" spans="1:4">
      <c r="A12" s="59" t="s">
        <v>114</v>
      </c>
      <c r="B12" s="174"/>
      <c r="C12" s="155"/>
      <c r="D12" s="155"/>
    </row>
    <row r="13" ht="18.75" customHeight="1" spans="1:4">
      <c r="A13" s="59" t="s">
        <v>115</v>
      </c>
      <c r="B13" s="174"/>
      <c r="C13" s="155"/>
      <c r="D13" s="155"/>
    </row>
    <row r="14" ht="18.75" customHeight="1" spans="1:4">
      <c r="A14" s="155"/>
      <c r="B14" s="155"/>
      <c r="C14" s="155" t="s">
        <v>117</v>
      </c>
      <c r="D14" s="155"/>
    </row>
    <row r="15" ht="18.75" customHeight="1" spans="1:4">
      <c r="A15" s="176" t="s">
        <v>25</v>
      </c>
      <c r="B15" s="174">
        <v>26368345.38</v>
      </c>
      <c r="C15" s="176" t="s">
        <v>26</v>
      </c>
      <c r="D15" s="174">
        <v>26368345.38</v>
      </c>
    </row>
  </sheetData>
  <mergeCells count="5">
    <mergeCell ref="A1:D1"/>
    <mergeCell ref="A2:D2"/>
    <mergeCell ref="A3:C3"/>
    <mergeCell ref="A4:B4"/>
    <mergeCell ref="C4:D4"/>
  </mergeCells>
  <pageMargins left="0.75" right="0.75" top="1" bottom="1" header="0.5" footer="0.5"/>
  <pageSetup paperSize="9"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H7" sqref="H7"/>
    </sheetView>
  </sheetViews>
  <sheetFormatPr defaultColWidth="8.85454545454546" defaultRowHeight="15" customHeight="1" outlineLevelCol="6"/>
  <cols>
    <col min="1" max="1" width="17.8454545454545" customWidth="1"/>
    <col min="2" max="2" width="53.1272727272727" customWidth="1"/>
    <col min="3" max="7" width="15.1272727272727" customWidth="1"/>
  </cols>
  <sheetData>
    <row r="1" customHeight="1" spans="1:7">
      <c r="A1" s="164" t="s">
        <v>118</v>
      </c>
      <c r="B1" s="164"/>
      <c r="C1" s="164"/>
      <c r="D1" s="164"/>
      <c r="E1" s="164"/>
      <c r="F1" s="164"/>
      <c r="G1" s="164"/>
    </row>
    <row r="2" ht="28.5" customHeight="1" spans="1:7">
      <c r="A2" s="149" t="s">
        <v>119</v>
      </c>
      <c r="B2" s="149"/>
      <c r="C2" s="149"/>
      <c r="D2" s="149"/>
      <c r="E2" s="149"/>
      <c r="F2" s="149"/>
      <c r="G2" s="149"/>
    </row>
    <row r="3" ht="20.25" customHeight="1" spans="1:7">
      <c r="A3" s="150" t="s">
        <v>2</v>
      </c>
      <c r="B3" s="150"/>
      <c r="C3" s="150"/>
      <c r="D3" s="150"/>
      <c r="E3" s="150"/>
      <c r="F3" s="150"/>
      <c r="G3" s="167" t="s">
        <v>3</v>
      </c>
    </row>
    <row r="4" ht="27" customHeight="1" spans="1:7">
      <c r="A4" s="151" t="s">
        <v>120</v>
      </c>
      <c r="B4" s="151"/>
      <c r="C4" s="151" t="s">
        <v>31</v>
      </c>
      <c r="D4" s="151" t="s">
        <v>34</v>
      </c>
      <c r="E4" s="151"/>
      <c r="F4" s="151"/>
      <c r="G4" s="151" t="s">
        <v>73</v>
      </c>
    </row>
    <row r="5" ht="27" customHeight="1" spans="1:7">
      <c r="A5" s="152" t="s">
        <v>68</v>
      </c>
      <c r="B5" s="152" t="s">
        <v>69</v>
      </c>
      <c r="C5" s="152"/>
      <c r="D5" s="152" t="s">
        <v>33</v>
      </c>
      <c r="E5" s="152" t="s">
        <v>121</v>
      </c>
      <c r="F5" s="152" t="s">
        <v>122</v>
      </c>
      <c r="G5" s="152"/>
    </row>
    <row r="6" ht="20.25" customHeight="1" spans="1:7">
      <c r="A6" s="160" t="s">
        <v>45</v>
      </c>
      <c r="B6" s="160" t="s">
        <v>46</v>
      </c>
      <c r="C6" s="160" t="s">
        <v>47</v>
      </c>
      <c r="D6" s="160" t="s">
        <v>48</v>
      </c>
      <c r="E6" s="160" t="s">
        <v>49</v>
      </c>
      <c r="F6" s="160" t="s">
        <v>50</v>
      </c>
      <c r="G6" s="160">
        <v>7</v>
      </c>
    </row>
    <row r="7" ht="20.25" customHeight="1" spans="1:7">
      <c r="A7" s="155" t="s">
        <v>82</v>
      </c>
      <c r="B7" s="155" t="str">
        <f>"        "&amp;"社会保障和就业支出"</f>
        <v>        社会保障和就业支出</v>
      </c>
      <c r="C7" s="62">
        <v>762444.32</v>
      </c>
      <c r="D7" s="157">
        <v>762444.32</v>
      </c>
      <c r="E7" s="62">
        <v>761844.32</v>
      </c>
      <c r="F7" s="62">
        <v>600</v>
      </c>
      <c r="G7" s="62"/>
    </row>
    <row r="8" ht="20.25" customHeight="1" spans="1:7">
      <c r="A8" s="165" t="s">
        <v>83</v>
      </c>
      <c r="B8" s="165" t="str">
        <f>"        "&amp;"行政事业单位养老支出"</f>
        <v>        行政事业单位养老支出</v>
      </c>
      <c r="C8" s="62">
        <v>762444.32</v>
      </c>
      <c r="D8" s="157">
        <v>762444.32</v>
      </c>
      <c r="E8" s="62">
        <v>761844.32</v>
      </c>
      <c r="F8" s="62">
        <v>600</v>
      </c>
      <c r="G8" s="62"/>
    </row>
    <row r="9" ht="20.25" customHeight="1" spans="1:7">
      <c r="A9" s="166" t="s">
        <v>84</v>
      </c>
      <c r="B9" s="166" t="str">
        <f>"        "&amp;"行政单位离退休"</f>
        <v>        行政单位离退休</v>
      </c>
      <c r="C9" s="62">
        <v>31800</v>
      </c>
      <c r="D9" s="157">
        <v>31800</v>
      </c>
      <c r="E9" s="62">
        <v>31200</v>
      </c>
      <c r="F9" s="62">
        <v>600</v>
      </c>
      <c r="G9" s="62"/>
    </row>
    <row r="10" ht="20.25" customHeight="1" spans="1:7">
      <c r="A10" s="166" t="s">
        <v>85</v>
      </c>
      <c r="B10" s="166" t="str">
        <f>"        "&amp;"机关事业单位基本养老保险缴费支出"</f>
        <v>        机关事业单位基本养老保险缴费支出</v>
      </c>
      <c r="C10" s="62">
        <v>730644.32</v>
      </c>
      <c r="D10" s="157">
        <v>730644.32</v>
      </c>
      <c r="E10" s="62">
        <v>730644.32</v>
      </c>
      <c r="F10" s="62"/>
      <c r="G10" s="62"/>
    </row>
    <row r="11" ht="20.25" customHeight="1" spans="1:7">
      <c r="A11" s="155" t="s">
        <v>88</v>
      </c>
      <c r="B11" s="155" t="str">
        <f>"        "&amp;"卫生健康支出"</f>
        <v>        卫生健康支出</v>
      </c>
      <c r="C11" s="62">
        <v>618819.85</v>
      </c>
      <c r="D11" s="157">
        <v>618819.85</v>
      </c>
      <c r="E11" s="62">
        <v>618819.85</v>
      </c>
      <c r="F11" s="62"/>
      <c r="G11" s="62"/>
    </row>
    <row r="12" ht="20.25" customHeight="1" spans="1:7">
      <c r="A12" s="165" t="s">
        <v>89</v>
      </c>
      <c r="B12" s="165" t="str">
        <f>"        "&amp;"行政事业单位医疗"</f>
        <v>        行政事业单位医疗</v>
      </c>
      <c r="C12" s="62">
        <v>618819.85</v>
      </c>
      <c r="D12" s="157">
        <v>618819.85</v>
      </c>
      <c r="E12" s="62">
        <v>618819.85</v>
      </c>
      <c r="F12" s="62"/>
      <c r="G12" s="62"/>
    </row>
    <row r="13" ht="20.25" customHeight="1" spans="1:7">
      <c r="A13" s="166" t="s">
        <v>90</v>
      </c>
      <c r="B13" s="166" t="str">
        <f>"        "&amp;"行政单位医疗"</f>
        <v>        行政单位医疗</v>
      </c>
      <c r="C13" s="62">
        <v>257869.3</v>
      </c>
      <c r="D13" s="157">
        <v>257869.3</v>
      </c>
      <c r="E13" s="62">
        <v>257869.3</v>
      </c>
      <c r="F13" s="62"/>
      <c r="G13" s="62"/>
    </row>
    <row r="14" ht="20.25" customHeight="1" spans="1:7">
      <c r="A14" s="166" t="s">
        <v>91</v>
      </c>
      <c r="B14" s="166" t="str">
        <f>"        "&amp;"事业单位医疗"</f>
        <v>        事业单位医疗</v>
      </c>
      <c r="C14" s="62">
        <v>121152.44</v>
      </c>
      <c r="D14" s="157">
        <v>121152.44</v>
      </c>
      <c r="E14" s="62">
        <v>121152.44</v>
      </c>
      <c r="F14" s="62"/>
      <c r="G14" s="62"/>
    </row>
    <row r="15" ht="20.25" customHeight="1" spans="1:7">
      <c r="A15" s="166" t="s">
        <v>92</v>
      </c>
      <c r="B15" s="166" t="str">
        <f>"        "&amp;"公务员医疗补助"</f>
        <v>        公务员医疗补助</v>
      </c>
      <c r="C15" s="62">
        <v>207107.35</v>
      </c>
      <c r="D15" s="157">
        <v>207107.35</v>
      </c>
      <c r="E15" s="62">
        <v>207107.35</v>
      </c>
      <c r="F15" s="62"/>
      <c r="G15" s="62"/>
    </row>
    <row r="16" ht="20.25" customHeight="1" spans="1:7">
      <c r="A16" s="166" t="s">
        <v>93</v>
      </c>
      <c r="B16" s="166" t="str">
        <f>"        "&amp;"其他行政事业单位医疗支出"</f>
        <v>        其他行政事业单位医疗支出</v>
      </c>
      <c r="C16" s="62">
        <v>32690.76</v>
      </c>
      <c r="D16" s="157">
        <v>32690.76</v>
      </c>
      <c r="E16" s="62">
        <v>32690.76</v>
      </c>
      <c r="F16" s="62"/>
      <c r="G16" s="62"/>
    </row>
    <row r="17" ht="20.25" customHeight="1" spans="1:7">
      <c r="A17" s="155" t="s">
        <v>94</v>
      </c>
      <c r="B17" s="155" t="str">
        <f>"        "&amp;"节能环保支出"</f>
        <v>        节能环保支出</v>
      </c>
      <c r="C17" s="62">
        <v>24380601.21</v>
      </c>
      <c r="D17" s="157">
        <v>6334601.21</v>
      </c>
      <c r="E17" s="62">
        <v>5266197.29</v>
      </c>
      <c r="F17" s="62">
        <v>1068403.92</v>
      </c>
      <c r="G17" s="62">
        <v>18046000</v>
      </c>
    </row>
    <row r="18" ht="20.25" customHeight="1" spans="1:7">
      <c r="A18" s="165" t="s">
        <v>95</v>
      </c>
      <c r="B18" s="165" t="str">
        <f>"        "&amp;"环境保护管理事务"</f>
        <v>        环境保护管理事务</v>
      </c>
      <c r="C18" s="62">
        <v>4455885.22</v>
      </c>
      <c r="D18" s="157">
        <v>4455885.22</v>
      </c>
      <c r="E18" s="62">
        <v>3538986.42</v>
      </c>
      <c r="F18" s="62">
        <v>916898.8</v>
      </c>
      <c r="G18" s="62"/>
    </row>
    <row r="19" ht="20.25" customHeight="1" spans="1:7">
      <c r="A19" s="166" t="s">
        <v>96</v>
      </c>
      <c r="B19" s="166" t="str">
        <f>"        "&amp;"行政运行"</f>
        <v>        行政运行</v>
      </c>
      <c r="C19" s="62">
        <v>4376505.22</v>
      </c>
      <c r="D19" s="157">
        <v>4376505.22</v>
      </c>
      <c r="E19" s="62">
        <v>3538986.42</v>
      </c>
      <c r="F19" s="62">
        <v>837518.8</v>
      </c>
      <c r="G19" s="62"/>
    </row>
    <row r="20" ht="20.25" customHeight="1" spans="1:7">
      <c r="A20" s="166" t="s">
        <v>98</v>
      </c>
      <c r="B20" s="166" t="str">
        <f>"        "&amp;"其他环境保护管理事务支出"</f>
        <v>        其他环境保护管理事务支出</v>
      </c>
      <c r="C20" s="62">
        <v>79380</v>
      </c>
      <c r="D20" s="157">
        <v>79380</v>
      </c>
      <c r="E20" s="62"/>
      <c r="F20" s="62">
        <v>79380</v>
      </c>
      <c r="G20" s="62"/>
    </row>
    <row r="21" ht="20.25" customHeight="1" spans="1:7">
      <c r="A21" s="165" t="s">
        <v>99</v>
      </c>
      <c r="B21" s="165" t="str">
        <f>"        "&amp;"污染防治"</f>
        <v>        污染防治</v>
      </c>
      <c r="C21" s="62">
        <v>17700000</v>
      </c>
      <c r="D21" s="157"/>
      <c r="E21" s="62"/>
      <c r="F21" s="62"/>
      <c r="G21" s="62">
        <v>17700000</v>
      </c>
    </row>
    <row r="22" ht="20.25" customHeight="1" spans="1:7">
      <c r="A22" s="166" t="s">
        <v>100</v>
      </c>
      <c r="B22" s="166" t="str">
        <f>"        "&amp;"大气"</f>
        <v>        大气</v>
      </c>
      <c r="C22" s="62">
        <v>17700000</v>
      </c>
      <c r="D22" s="157"/>
      <c r="E22" s="62"/>
      <c r="F22" s="62"/>
      <c r="G22" s="62">
        <v>17700000</v>
      </c>
    </row>
    <row r="23" ht="20.25" customHeight="1" spans="1:7">
      <c r="A23" s="165" t="s">
        <v>101</v>
      </c>
      <c r="B23" s="165" t="str">
        <f>"        "&amp;"污染减排"</f>
        <v>        污染减排</v>
      </c>
      <c r="C23" s="62">
        <v>2224715.99</v>
      </c>
      <c r="D23" s="157">
        <v>1878715.99</v>
      </c>
      <c r="E23" s="62">
        <v>1727210.87</v>
      </c>
      <c r="F23" s="62">
        <v>151505.12</v>
      </c>
      <c r="G23" s="62">
        <v>346000</v>
      </c>
    </row>
    <row r="24" ht="20.25" customHeight="1" spans="1:7">
      <c r="A24" s="166" t="s">
        <v>102</v>
      </c>
      <c r="B24" s="166" t="str">
        <f>"        "&amp;"生态环境监测与信息"</f>
        <v>        生态环境监测与信息</v>
      </c>
      <c r="C24" s="62">
        <v>1978715.99</v>
      </c>
      <c r="D24" s="157">
        <v>1878715.99</v>
      </c>
      <c r="E24" s="62">
        <v>1727210.87</v>
      </c>
      <c r="F24" s="62">
        <v>151505.12</v>
      </c>
      <c r="G24" s="62">
        <v>100000</v>
      </c>
    </row>
    <row r="25" ht="20.25" customHeight="1" spans="1:7">
      <c r="A25" s="166" t="s">
        <v>103</v>
      </c>
      <c r="B25" s="166" t="str">
        <f>"        "&amp;"生态环境执法监察"</f>
        <v>        生态环境执法监察</v>
      </c>
      <c r="C25" s="62">
        <v>246000</v>
      </c>
      <c r="D25" s="157"/>
      <c r="E25" s="62"/>
      <c r="F25" s="62"/>
      <c r="G25" s="62">
        <v>246000</v>
      </c>
    </row>
    <row r="26" ht="20.25" customHeight="1" spans="1:7">
      <c r="A26" s="155" t="s">
        <v>104</v>
      </c>
      <c r="B26" s="155" t="str">
        <f>"        "&amp;"住房保障支出"</f>
        <v>        住房保障支出</v>
      </c>
      <c r="C26" s="62">
        <v>606480</v>
      </c>
      <c r="D26" s="157">
        <v>606480</v>
      </c>
      <c r="E26" s="62">
        <v>606480</v>
      </c>
      <c r="F26" s="62"/>
      <c r="G26" s="62"/>
    </row>
    <row r="27" ht="20.25" customHeight="1" spans="1:7">
      <c r="A27" s="165" t="s">
        <v>105</v>
      </c>
      <c r="B27" s="165" t="str">
        <f>"        "&amp;"住房改革支出"</f>
        <v>        住房改革支出</v>
      </c>
      <c r="C27" s="62">
        <v>606480</v>
      </c>
      <c r="D27" s="157">
        <v>606480</v>
      </c>
      <c r="E27" s="62">
        <v>606480</v>
      </c>
      <c r="F27" s="62"/>
      <c r="G27" s="62"/>
    </row>
    <row r="28" ht="20.25" customHeight="1" spans="1:7">
      <c r="A28" s="166" t="s">
        <v>106</v>
      </c>
      <c r="B28" s="166" t="str">
        <f>"        "&amp;"住房公积金"</f>
        <v>        住房公积金</v>
      </c>
      <c r="C28" s="62">
        <v>592212</v>
      </c>
      <c r="D28" s="157">
        <v>592212</v>
      </c>
      <c r="E28" s="62">
        <v>592212</v>
      </c>
      <c r="F28" s="62"/>
      <c r="G28" s="62"/>
    </row>
    <row r="29" ht="20.25" customHeight="1" spans="1:7">
      <c r="A29" s="166" t="s">
        <v>107</v>
      </c>
      <c r="B29" s="166" t="str">
        <f>"        "&amp;"购房补贴"</f>
        <v>        购房补贴</v>
      </c>
      <c r="C29" s="62">
        <v>14268</v>
      </c>
      <c r="D29" s="157">
        <v>14268</v>
      </c>
      <c r="E29" s="62">
        <v>14268</v>
      </c>
      <c r="F29" s="62"/>
      <c r="G29" s="62"/>
    </row>
    <row r="30" ht="20.25" customHeight="1" spans="1:7">
      <c r="A30" s="153" t="s">
        <v>31</v>
      </c>
      <c r="B30" s="155"/>
      <c r="C30" s="157">
        <v>26368345.38</v>
      </c>
      <c r="D30" s="157">
        <v>8322345.38</v>
      </c>
      <c r="E30" s="157">
        <v>7253341.46</v>
      </c>
      <c r="F30" s="157">
        <v>1069003.92</v>
      </c>
      <c r="G30" s="157">
        <v>18046000</v>
      </c>
    </row>
  </sheetData>
  <mergeCells count="8">
    <mergeCell ref="A1:G1"/>
    <mergeCell ref="A2:G2"/>
    <mergeCell ref="A3:F3"/>
    <mergeCell ref="A4:B4"/>
    <mergeCell ref="D4:F4"/>
    <mergeCell ref="A30:B30"/>
    <mergeCell ref="C4:C5"/>
    <mergeCell ref="G4:G5"/>
  </mergeCells>
  <pageMargins left="0.75" right="0.75" top="1" bottom="1" header="0.5" footer="0.5"/>
  <pageSetup paperSize="9" scale="7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G7" sqref="G7"/>
    </sheetView>
  </sheetViews>
  <sheetFormatPr defaultColWidth="8.85454545454546" defaultRowHeight="15" customHeight="1" outlineLevelRow="7" outlineLevelCol="5"/>
  <cols>
    <col min="1" max="6" width="25.1272727272727" customWidth="1"/>
  </cols>
  <sheetData>
    <row r="1" customHeight="1" spans="1:6">
      <c r="A1" s="148" t="s">
        <v>123</v>
      </c>
      <c r="B1" s="148"/>
      <c r="C1" s="148"/>
      <c r="D1" s="148"/>
      <c r="E1" s="148"/>
      <c r="F1" s="148"/>
    </row>
    <row r="2" ht="28.5" customHeight="1" spans="1:6">
      <c r="A2" s="149" t="s">
        <v>124</v>
      </c>
      <c r="B2" s="149"/>
      <c r="C2" s="149"/>
      <c r="D2" s="149"/>
      <c r="E2" s="149"/>
      <c r="F2" s="149"/>
    </row>
    <row r="3" ht="20.25" customHeight="1" spans="1:6">
      <c r="A3" s="159" t="s">
        <v>2</v>
      </c>
      <c r="B3" s="159"/>
      <c r="C3" s="159"/>
      <c r="D3" s="159"/>
      <c r="E3" s="159"/>
      <c r="F3" s="163" t="s">
        <v>3</v>
      </c>
    </row>
    <row r="4" ht="20.25" customHeight="1" spans="1:6">
      <c r="A4" s="151" t="s">
        <v>125</v>
      </c>
      <c r="B4" s="151" t="s">
        <v>126</v>
      </c>
      <c r="C4" s="151" t="s">
        <v>127</v>
      </c>
      <c r="D4" s="151"/>
      <c r="E4" s="151"/>
      <c r="F4" s="151"/>
    </row>
    <row r="5" ht="35.25" customHeight="1" spans="1:6">
      <c r="A5" s="152"/>
      <c r="B5" s="152"/>
      <c r="C5" s="152" t="s">
        <v>33</v>
      </c>
      <c r="D5" s="152" t="s">
        <v>128</v>
      </c>
      <c r="E5" s="152" t="s">
        <v>129</v>
      </c>
      <c r="F5" s="152" t="s">
        <v>130</v>
      </c>
    </row>
    <row r="6" ht="20.25" customHeight="1" spans="1:6">
      <c r="A6" s="160" t="s">
        <v>45</v>
      </c>
      <c r="B6" s="160">
        <v>2</v>
      </c>
      <c r="C6" s="160">
        <v>3</v>
      </c>
      <c r="D6" s="160">
        <v>4</v>
      </c>
      <c r="E6" s="160">
        <v>5</v>
      </c>
      <c r="F6" s="160">
        <v>6</v>
      </c>
    </row>
    <row r="7" ht="20.25" customHeight="1" spans="1:6">
      <c r="A7" s="62">
        <v>66900</v>
      </c>
      <c r="B7" s="62"/>
      <c r="C7" s="62">
        <v>56900</v>
      </c>
      <c r="D7" s="62"/>
      <c r="E7" s="157">
        <v>56900</v>
      </c>
      <c r="F7" s="62">
        <v>10000</v>
      </c>
    </row>
    <row r="8" ht="87" customHeight="1" spans="1:6">
      <c r="A8" s="161" t="s">
        <v>131</v>
      </c>
      <c r="B8" s="162"/>
      <c r="C8" s="162"/>
      <c r="D8" s="162"/>
      <c r="E8" s="162"/>
      <c r="F8" s="162"/>
    </row>
  </sheetData>
  <mergeCells count="7">
    <mergeCell ref="A1:F1"/>
    <mergeCell ref="A2:F2"/>
    <mergeCell ref="A3:E3"/>
    <mergeCell ref="C4:E4"/>
    <mergeCell ref="A8:F8"/>
    <mergeCell ref="A4:A5"/>
    <mergeCell ref="B4:B5"/>
  </mergeCells>
  <pageMargins left="0.75" right="0.75" top="1" bottom="1" header="0.5" footer="0.5"/>
  <pageSetup paperSize="9" scale="88"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3"/>
  <sheetViews>
    <sheetView showZeros="0" topLeftCell="A5" workbookViewId="0">
      <selection activeCell="D10" sqref="D10"/>
    </sheetView>
  </sheetViews>
  <sheetFormatPr defaultColWidth="8.85454545454546" defaultRowHeight="15" customHeight="1"/>
  <cols>
    <col min="1" max="1" width="27.2818181818182" customWidth="1"/>
    <col min="2" max="2" width="20.8454545454545" customWidth="1"/>
    <col min="3" max="3" width="22.7" customWidth="1"/>
    <col min="4" max="4" width="11.1272727272727" customWidth="1"/>
    <col min="5" max="5" width="22.7" customWidth="1"/>
    <col min="6" max="6" width="11.1272727272727" customWidth="1"/>
    <col min="7" max="7" width="22.7" customWidth="1"/>
    <col min="8" max="8" width="16.2818181818182" customWidth="1"/>
    <col min="9" max="9" width="16.4181818181818" customWidth="1"/>
    <col min="10" max="13" width="16.2818181818182" customWidth="1"/>
    <col min="14" max="16" width="16.4181818181818" customWidth="1"/>
    <col min="17" max="22" width="16.2818181818182" customWidth="1"/>
    <col min="23" max="23" width="16.4181818181818" customWidth="1"/>
  </cols>
  <sheetData>
    <row r="1" customHeight="1" spans="1:23">
      <c r="A1" s="148" t="s">
        <v>132</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133</v>
      </c>
      <c r="B2" s="149"/>
      <c r="C2" s="149" t="s">
        <v>134</v>
      </c>
      <c r="D2" s="149"/>
      <c r="E2" s="149"/>
      <c r="F2" s="149"/>
      <c r="G2" s="149"/>
      <c r="H2" s="149"/>
      <c r="I2" s="149"/>
      <c r="J2" s="149"/>
      <c r="K2" s="149"/>
      <c r="L2" s="149"/>
      <c r="M2" s="149"/>
      <c r="N2" s="149"/>
      <c r="O2" s="149"/>
      <c r="P2" s="149"/>
      <c r="Q2" s="149"/>
      <c r="R2" s="149"/>
      <c r="S2" s="149"/>
      <c r="T2" s="149"/>
      <c r="U2" s="149"/>
      <c r="V2" s="149"/>
      <c r="W2" s="149"/>
    </row>
    <row r="3" ht="19.5" customHeight="1" spans="1:23">
      <c r="A3" s="150" t="s">
        <v>2</v>
      </c>
      <c r="B3" s="150"/>
      <c r="C3" s="150"/>
      <c r="D3" s="150"/>
      <c r="E3" s="150"/>
      <c r="F3" s="150"/>
      <c r="G3" s="150"/>
      <c r="H3" s="150"/>
      <c r="I3" s="150"/>
      <c r="J3" s="150"/>
      <c r="K3" s="150"/>
      <c r="L3" s="150"/>
      <c r="M3" s="150"/>
      <c r="N3" s="150"/>
      <c r="O3" s="150"/>
      <c r="P3" s="150"/>
      <c r="Q3" s="150"/>
      <c r="R3" s="158"/>
      <c r="S3" s="158"/>
      <c r="T3" s="158"/>
      <c r="U3" s="158"/>
      <c r="V3" s="158"/>
      <c r="W3" s="158" t="s">
        <v>3</v>
      </c>
    </row>
    <row r="4" ht="19.5" customHeight="1" spans="1:23">
      <c r="A4" s="151" t="s">
        <v>135</v>
      </c>
      <c r="B4" s="151" t="s">
        <v>136</v>
      </c>
      <c r="C4" s="151" t="s">
        <v>137</v>
      </c>
      <c r="D4" s="151" t="s">
        <v>138</v>
      </c>
      <c r="E4" s="151" t="s">
        <v>139</v>
      </c>
      <c r="F4" s="151" t="s">
        <v>140</v>
      </c>
      <c r="G4" s="151" t="s">
        <v>141</v>
      </c>
      <c r="H4" s="151" t="s">
        <v>142</v>
      </c>
      <c r="I4" s="151"/>
      <c r="J4" s="151"/>
      <c r="K4" s="151"/>
      <c r="L4" s="151"/>
      <c r="M4" s="151"/>
      <c r="N4" s="151"/>
      <c r="O4" s="151"/>
      <c r="P4" s="151"/>
      <c r="Q4" s="151"/>
      <c r="R4" s="151"/>
      <c r="S4" s="151"/>
      <c r="T4" s="151"/>
      <c r="U4" s="151"/>
      <c r="V4" s="151"/>
      <c r="W4" s="151"/>
    </row>
    <row r="5" ht="19.5" customHeight="1" spans="1:23">
      <c r="A5" s="152"/>
      <c r="B5" s="152"/>
      <c r="C5" s="152"/>
      <c r="D5" s="152"/>
      <c r="E5" s="152"/>
      <c r="F5" s="152"/>
      <c r="G5" s="152"/>
      <c r="H5" s="152" t="s">
        <v>31</v>
      </c>
      <c r="I5" s="152" t="s">
        <v>34</v>
      </c>
      <c r="J5" s="152"/>
      <c r="K5" s="152"/>
      <c r="L5" s="152"/>
      <c r="M5" s="152"/>
      <c r="N5" s="152" t="s">
        <v>143</v>
      </c>
      <c r="O5" s="152"/>
      <c r="P5" s="152"/>
      <c r="Q5" s="152" t="s">
        <v>37</v>
      </c>
      <c r="R5" s="152" t="s">
        <v>71</v>
      </c>
      <c r="S5" s="152"/>
      <c r="T5" s="152"/>
      <c r="U5" s="152"/>
      <c r="V5" s="152"/>
      <c r="W5" s="152"/>
    </row>
    <row r="6" ht="41.25" customHeight="1" spans="1:23">
      <c r="A6" s="152"/>
      <c r="B6" s="152"/>
      <c r="C6" s="152"/>
      <c r="D6" s="152"/>
      <c r="E6" s="152"/>
      <c r="F6" s="152"/>
      <c r="G6" s="152"/>
      <c r="H6" s="152"/>
      <c r="I6" s="152" t="s">
        <v>144</v>
      </c>
      <c r="J6" s="152" t="s">
        <v>145</v>
      </c>
      <c r="K6" s="152" t="s">
        <v>146</v>
      </c>
      <c r="L6" s="152" t="s">
        <v>147</v>
      </c>
      <c r="M6" s="152" t="s">
        <v>148</v>
      </c>
      <c r="N6" s="152" t="s">
        <v>34</v>
      </c>
      <c r="O6" s="152" t="s">
        <v>35</v>
      </c>
      <c r="P6" s="152" t="s">
        <v>36</v>
      </c>
      <c r="Q6" s="152"/>
      <c r="R6" s="152" t="s">
        <v>33</v>
      </c>
      <c r="S6" s="152" t="s">
        <v>40</v>
      </c>
      <c r="T6" s="152" t="s">
        <v>149</v>
      </c>
      <c r="U6" s="152" t="s">
        <v>42</v>
      </c>
      <c r="V6" s="152" t="s">
        <v>43</v>
      </c>
      <c r="W6" s="152" t="s">
        <v>44</v>
      </c>
    </row>
    <row r="7" ht="20.25" customHeight="1" spans="1:23">
      <c r="A7" s="153" t="s">
        <v>45</v>
      </c>
      <c r="B7" s="153" t="s">
        <v>46</v>
      </c>
      <c r="C7" s="153" t="s">
        <v>47</v>
      </c>
      <c r="D7" s="153" t="s">
        <v>48</v>
      </c>
      <c r="E7" s="153" t="s">
        <v>49</v>
      </c>
      <c r="F7" s="153" t="s">
        <v>50</v>
      </c>
      <c r="G7" s="153" t="s">
        <v>51</v>
      </c>
      <c r="H7" s="153" t="s">
        <v>52</v>
      </c>
      <c r="I7" s="153" t="s">
        <v>53</v>
      </c>
      <c r="J7" s="153" t="s">
        <v>54</v>
      </c>
      <c r="K7" s="153" t="s">
        <v>55</v>
      </c>
      <c r="L7" s="153" t="s">
        <v>56</v>
      </c>
      <c r="M7" s="153" t="s">
        <v>57</v>
      </c>
      <c r="N7" s="153" t="s">
        <v>58</v>
      </c>
      <c r="O7" s="153" t="s">
        <v>59</v>
      </c>
      <c r="P7" s="153" t="s">
        <v>60</v>
      </c>
      <c r="Q7" s="153" t="s">
        <v>61</v>
      </c>
      <c r="R7" s="153" t="s">
        <v>62</v>
      </c>
      <c r="S7" s="153" t="s">
        <v>63</v>
      </c>
      <c r="T7" s="153" t="s">
        <v>150</v>
      </c>
      <c r="U7" s="153" t="s">
        <v>151</v>
      </c>
      <c r="V7" s="153" t="s">
        <v>152</v>
      </c>
      <c r="W7" s="153" t="s">
        <v>153</v>
      </c>
    </row>
    <row r="8" ht="20.25" customHeight="1" spans="1:23">
      <c r="A8" s="154" t="s">
        <v>65</v>
      </c>
      <c r="C8" s="155"/>
      <c r="D8" s="155"/>
      <c r="E8" s="155"/>
      <c r="G8" s="155"/>
      <c r="H8" s="157">
        <v>8322345.38</v>
      </c>
      <c r="I8" s="62">
        <v>8322345.38</v>
      </c>
      <c r="J8" s="62">
        <v>1745596.63</v>
      </c>
      <c r="K8" s="62"/>
      <c r="L8" s="62">
        <v>6576748.75</v>
      </c>
      <c r="M8" s="62"/>
      <c r="N8" s="62"/>
      <c r="O8" s="62"/>
      <c r="P8" s="62"/>
      <c r="Q8" s="62"/>
      <c r="R8" s="62"/>
      <c r="S8" s="62"/>
      <c r="T8" s="62"/>
      <c r="U8" s="62"/>
      <c r="V8" s="62"/>
      <c r="W8" s="62"/>
    </row>
    <row r="9" ht="20.25" customHeight="1" spans="1:23">
      <c r="A9" s="155" t="str">
        <f t="shared" ref="A9:A52" si="0">"       "&amp;"玉溪市生态环境局易门分局"</f>
        <v>       玉溪市生态环境局易门分局</v>
      </c>
      <c r="B9" s="156" t="s">
        <v>154</v>
      </c>
      <c r="C9" s="155" t="s">
        <v>155</v>
      </c>
      <c r="D9" s="155" t="s">
        <v>96</v>
      </c>
      <c r="E9" s="155" t="s">
        <v>156</v>
      </c>
      <c r="F9" s="155" t="s">
        <v>157</v>
      </c>
      <c r="G9" s="155" t="s">
        <v>158</v>
      </c>
      <c r="H9" s="157">
        <v>1142628</v>
      </c>
      <c r="I9" s="62">
        <v>1142628</v>
      </c>
      <c r="J9" s="62">
        <v>285657</v>
      </c>
      <c r="K9" s="62"/>
      <c r="L9" s="62">
        <v>856971</v>
      </c>
      <c r="M9" s="62"/>
      <c r="N9" s="62"/>
      <c r="O9" s="62"/>
      <c r="P9" s="62"/>
      <c r="Q9" s="62"/>
      <c r="R9" s="62"/>
      <c r="S9" s="62"/>
      <c r="T9" s="62"/>
      <c r="U9" s="62"/>
      <c r="V9" s="62"/>
      <c r="W9" s="62"/>
    </row>
    <row r="10" ht="20.25" customHeight="1" spans="1:23">
      <c r="A10" s="155" t="str">
        <f t="shared" si="0"/>
        <v>       玉溪市生态环境局易门分局</v>
      </c>
      <c r="B10" s="155" t="s">
        <v>154</v>
      </c>
      <c r="C10" s="155" t="s">
        <v>155</v>
      </c>
      <c r="D10" s="155" t="s">
        <v>96</v>
      </c>
      <c r="E10" s="155" t="s">
        <v>156</v>
      </c>
      <c r="F10" s="155" t="s">
        <v>159</v>
      </c>
      <c r="G10" s="155" t="s">
        <v>160</v>
      </c>
      <c r="H10" s="157">
        <v>1372632</v>
      </c>
      <c r="I10" s="62">
        <v>1372632</v>
      </c>
      <c r="J10" s="62">
        <v>343158</v>
      </c>
      <c r="K10" s="155"/>
      <c r="L10" s="62">
        <v>1029474</v>
      </c>
      <c r="M10" s="155"/>
      <c r="N10" s="62"/>
      <c r="O10" s="62"/>
      <c r="P10" s="155"/>
      <c r="Q10" s="62"/>
      <c r="R10" s="62"/>
      <c r="S10" s="62"/>
      <c r="T10" s="62"/>
      <c r="U10" s="62"/>
      <c r="V10" s="62"/>
      <c r="W10" s="62"/>
    </row>
    <row r="11" ht="20.25" customHeight="1" spans="1:23">
      <c r="A11" s="155" t="str">
        <f t="shared" si="0"/>
        <v>       玉溪市生态环境局易门分局</v>
      </c>
      <c r="B11" s="155" t="s">
        <v>154</v>
      </c>
      <c r="C11" s="155" t="s">
        <v>155</v>
      </c>
      <c r="D11" s="155" t="s">
        <v>107</v>
      </c>
      <c r="E11" s="155" t="s">
        <v>161</v>
      </c>
      <c r="F11" s="155" t="s">
        <v>159</v>
      </c>
      <c r="G11" s="155" t="s">
        <v>160</v>
      </c>
      <c r="H11" s="157">
        <v>7680</v>
      </c>
      <c r="I11" s="62">
        <v>7680</v>
      </c>
      <c r="J11" s="62">
        <v>1920</v>
      </c>
      <c r="K11" s="155"/>
      <c r="L11" s="62">
        <v>5760</v>
      </c>
      <c r="M11" s="155"/>
      <c r="N11" s="62"/>
      <c r="O11" s="62"/>
      <c r="P11" s="155"/>
      <c r="Q11" s="62"/>
      <c r="R11" s="62"/>
      <c r="S11" s="62"/>
      <c r="T11" s="62"/>
      <c r="U11" s="62"/>
      <c r="V11" s="62"/>
      <c r="W11" s="62"/>
    </row>
    <row r="12" ht="20.25" customHeight="1" spans="1:23">
      <c r="A12" s="155" t="str">
        <f t="shared" si="0"/>
        <v>       玉溪市生态环境局易门分局</v>
      </c>
      <c r="B12" s="155" t="s">
        <v>162</v>
      </c>
      <c r="C12" s="155" t="s">
        <v>163</v>
      </c>
      <c r="D12" s="155" t="s">
        <v>102</v>
      </c>
      <c r="E12" s="155" t="s">
        <v>164</v>
      </c>
      <c r="F12" s="155" t="s">
        <v>157</v>
      </c>
      <c r="G12" s="155" t="s">
        <v>158</v>
      </c>
      <c r="H12" s="157">
        <v>632904</v>
      </c>
      <c r="I12" s="62">
        <v>632904</v>
      </c>
      <c r="J12" s="62">
        <v>158226</v>
      </c>
      <c r="K12" s="155"/>
      <c r="L12" s="62">
        <v>474678</v>
      </c>
      <c r="M12" s="155"/>
      <c r="N12" s="62"/>
      <c r="O12" s="62"/>
      <c r="P12" s="155"/>
      <c r="Q12" s="62"/>
      <c r="R12" s="62"/>
      <c r="S12" s="62"/>
      <c r="T12" s="62"/>
      <c r="U12" s="62"/>
      <c r="V12" s="62"/>
      <c r="W12" s="62"/>
    </row>
    <row r="13" ht="20.25" customHeight="1" spans="1:23">
      <c r="A13" s="155" t="str">
        <f t="shared" si="0"/>
        <v>       玉溪市生态环境局易门分局</v>
      </c>
      <c r="B13" s="155" t="s">
        <v>162</v>
      </c>
      <c r="C13" s="155" t="s">
        <v>163</v>
      </c>
      <c r="D13" s="155" t="s">
        <v>102</v>
      </c>
      <c r="E13" s="155" t="s">
        <v>164</v>
      </c>
      <c r="F13" s="155" t="s">
        <v>159</v>
      </c>
      <c r="G13" s="155" t="s">
        <v>160</v>
      </c>
      <c r="H13" s="157">
        <v>83520</v>
      </c>
      <c r="I13" s="62">
        <v>83520</v>
      </c>
      <c r="J13" s="62">
        <v>20880</v>
      </c>
      <c r="K13" s="155"/>
      <c r="L13" s="62">
        <v>62640</v>
      </c>
      <c r="M13" s="155"/>
      <c r="N13" s="62"/>
      <c r="O13" s="62"/>
      <c r="P13" s="155"/>
      <c r="Q13" s="62"/>
      <c r="R13" s="62"/>
      <c r="S13" s="62"/>
      <c r="T13" s="62"/>
      <c r="U13" s="62"/>
      <c r="V13" s="62"/>
      <c r="W13" s="62"/>
    </row>
    <row r="14" ht="20.25" customHeight="1" spans="1:23">
      <c r="A14" s="155" t="str">
        <f t="shared" si="0"/>
        <v>       玉溪市生态环境局易门分局</v>
      </c>
      <c r="B14" s="155" t="s">
        <v>162</v>
      </c>
      <c r="C14" s="155" t="s">
        <v>163</v>
      </c>
      <c r="D14" s="155" t="s">
        <v>102</v>
      </c>
      <c r="E14" s="155" t="s">
        <v>164</v>
      </c>
      <c r="F14" s="155" t="s">
        <v>165</v>
      </c>
      <c r="G14" s="155" t="s">
        <v>166</v>
      </c>
      <c r="H14" s="157">
        <v>181800</v>
      </c>
      <c r="I14" s="62">
        <v>181800</v>
      </c>
      <c r="J14" s="62">
        <v>45450</v>
      </c>
      <c r="K14" s="155"/>
      <c r="L14" s="62">
        <v>136350</v>
      </c>
      <c r="M14" s="155"/>
      <c r="N14" s="62"/>
      <c r="O14" s="62"/>
      <c r="P14" s="155"/>
      <c r="Q14" s="62"/>
      <c r="R14" s="62"/>
      <c r="S14" s="62"/>
      <c r="T14" s="62"/>
      <c r="U14" s="62"/>
      <c r="V14" s="62"/>
      <c r="W14" s="62"/>
    </row>
    <row r="15" ht="20.25" customHeight="1" spans="1:23">
      <c r="A15" s="155" t="str">
        <f t="shared" si="0"/>
        <v>       玉溪市生态环境局易门分局</v>
      </c>
      <c r="B15" s="155" t="s">
        <v>162</v>
      </c>
      <c r="C15" s="155" t="s">
        <v>163</v>
      </c>
      <c r="D15" s="155" t="s">
        <v>107</v>
      </c>
      <c r="E15" s="155" t="s">
        <v>161</v>
      </c>
      <c r="F15" s="155" t="s">
        <v>159</v>
      </c>
      <c r="G15" s="155" t="s">
        <v>160</v>
      </c>
      <c r="H15" s="157">
        <v>6588</v>
      </c>
      <c r="I15" s="62">
        <v>6588</v>
      </c>
      <c r="J15" s="62">
        <v>1647</v>
      </c>
      <c r="K15" s="155"/>
      <c r="L15" s="62">
        <v>4941</v>
      </c>
      <c r="M15" s="155"/>
      <c r="N15" s="62"/>
      <c r="O15" s="62"/>
      <c r="P15" s="155"/>
      <c r="Q15" s="62"/>
      <c r="R15" s="62"/>
      <c r="S15" s="62"/>
      <c r="T15" s="62"/>
      <c r="U15" s="62"/>
      <c r="V15" s="62"/>
      <c r="W15" s="62"/>
    </row>
    <row r="16" ht="20.25" customHeight="1" spans="1:23">
      <c r="A16" s="155" t="str">
        <f t="shared" si="0"/>
        <v>       玉溪市生态环境局易门分局</v>
      </c>
      <c r="B16" s="155" t="s">
        <v>167</v>
      </c>
      <c r="C16" s="155" t="s">
        <v>168</v>
      </c>
      <c r="D16" s="155" t="s">
        <v>85</v>
      </c>
      <c r="E16" s="155" t="s">
        <v>169</v>
      </c>
      <c r="F16" s="155" t="s">
        <v>170</v>
      </c>
      <c r="G16" s="155" t="s">
        <v>171</v>
      </c>
      <c r="H16" s="157">
        <v>730644.32</v>
      </c>
      <c r="I16" s="62">
        <v>730644.32</v>
      </c>
      <c r="J16" s="62">
        <v>182661.08</v>
      </c>
      <c r="K16" s="155"/>
      <c r="L16" s="62">
        <v>547983.24</v>
      </c>
      <c r="M16" s="155"/>
      <c r="N16" s="62"/>
      <c r="O16" s="62"/>
      <c r="P16" s="155"/>
      <c r="Q16" s="62"/>
      <c r="R16" s="62"/>
      <c r="S16" s="62"/>
      <c r="T16" s="62"/>
      <c r="U16" s="62"/>
      <c r="V16" s="62"/>
      <c r="W16" s="62"/>
    </row>
    <row r="17" ht="20.25" customHeight="1" spans="1:23">
      <c r="A17" s="155" t="str">
        <f t="shared" si="0"/>
        <v>       玉溪市生态环境局易门分局</v>
      </c>
      <c r="B17" s="155" t="s">
        <v>167</v>
      </c>
      <c r="C17" s="155" t="s">
        <v>168</v>
      </c>
      <c r="D17" s="155" t="s">
        <v>90</v>
      </c>
      <c r="E17" s="155" t="s">
        <v>172</v>
      </c>
      <c r="F17" s="155" t="s">
        <v>173</v>
      </c>
      <c r="G17" s="155" t="s">
        <v>174</v>
      </c>
      <c r="H17" s="157">
        <v>257869.3</v>
      </c>
      <c r="I17" s="62">
        <v>257869.3</v>
      </c>
      <c r="J17" s="62">
        <v>64467.33</v>
      </c>
      <c r="K17" s="155"/>
      <c r="L17" s="62">
        <v>193401.97</v>
      </c>
      <c r="M17" s="155"/>
      <c r="N17" s="62"/>
      <c r="O17" s="62"/>
      <c r="P17" s="155"/>
      <c r="Q17" s="62"/>
      <c r="R17" s="62"/>
      <c r="S17" s="62"/>
      <c r="T17" s="62"/>
      <c r="U17" s="62"/>
      <c r="V17" s="62"/>
      <c r="W17" s="62"/>
    </row>
    <row r="18" ht="20.25" customHeight="1" spans="1:23">
      <c r="A18" s="155" t="str">
        <f t="shared" si="0"/>
        <v>       玉溪市生态环境局易门分局</v>
      </c>
      <c r="B18" s="155" t="s">
        <v>167</v>
      </c>
      <c r="C18" s="155" t="s">
        <v>168</v>
      </c>
      <c r="D18" s="155" t="s">
        <v>91</v>
      </c>
      <c r="E18" s="155" t="s">
        <v>175</v>
      </c>
      <c r="F18" s="155" t="s">
        <v>173</v>
      </c>
      <c r="G18" s="155" t="s">
        <v>174</v>
      </c>
      <c r="H18" s="157">
        <v>121152.44</v>
      </c>
      <c r="I18" s="62">
        <v>121152.44</v>
      </c>
      <c r="J18" s="62">
        <v>30288.11</v>
      </c>
      <c r="K18" s="155"/>
      <c r="L18" s="62">
        <v>90864.33</v>
      </c>
      <c r="M18" s="155"/>
      <c r="N18" s="62"/>
      <c r="O18" s="62"/>
      <c r="P18" s="155"/>
      <c r="Q18" s="62"/>
      <c r="R18" s="62"/>
      <c r="S18" s="62"/>
      <c r="T18" s="62"/>
      <c r="U18" s="62"/>
      <c r="V18" s="62"/>
      <c r="W18" s="62"/>
    </row>
    <row r="19" ht="20.25" customHeight="1" spans="1:23">
      <c r="A19" s="155" t="str">
        <f t="shared" si="0"/>
        <v>       玉溪市生态环境局易门分局</v>
      </c>
      <c r="B19" s="155" t="s">
        <v>167</v>
      </c>
      <c r="C19" s="155" t="s">
        <v>168</v>
      </c>
      <c r="D19" s="155" t="s">
        <v>92</v>
      </c>
      <c r="E19" s="155" t="s">
        <v>176</v>
      </c>
      <c r="F19" s="155" t="s">
        <v>177</v>
      </c>
      <c r="G19" s="155" t="s">
        <v>178</v>
      </c>
      <c r="H19" s="157">
        <v>207107.35</v>
      </c>
      <c r="I19" s="62">
        <v>207107.35</v>
      </c>
      <c r="J19" s="62">
        <v>51776.84</v>
      </c>
      <c r="K19" s="155"/>
      <c r="L19" s="62">
        <v>155330.51</v>
      </c>
      <c r="M19" s="155"/>
      <c r="N19" s="62"/>
      <c r="O19" s="62"/>
      <c r="P19" s="155"/>
      <c r="Q19" s="62"/>
      <c r="R19" s="62"/>
      <c r="S19" s="62"/>
      <c r="T19" s="62"/>
      <c r="U19" s="62"/>
      <c r="V19" s="62"/>
      <c r="W19" s="62"/>
    </row>
    <row r="20" ht="20.25" customHeight="1" spans="1:23">
      <c r="A20" s="155" t="str">
        <f t="shared" si="0"/>
        <v>       玉溪市生态环境局易门分局</v>
      </c>
      <c r="B20" s="155" t="s">
        <v>167</v>
      </c>
      <c r="C20" s="155" t="s">
        <v>168</v>
      </c>
      <c r="D20" s="155" t="s">
        <v>93</v>
      </c>
      <c r="E20" s="155" t="s">
        <v>179</v>
      </c>
      <c r="F20" s="155" t="s">
        <v>180</v>
      </c>
      <c r="G20" s="155" t="s">
        <v>181</v>
      </c>
      <c r="H20" s="157">
        <v>32690.76</v>
      </c>
      <c r="I20" s="62">
        <v>32690.76</v>
      </c>
      <c r="J20" s="62">
        <v>18648.69</v>
      </c>
      <c r="K20" s="155"/>
      <c r="L20" s="62">
        <v>14042.07</v>
      </c>
      <c r="M20" s="155"/>
      <c r="N20" s="62"/>
      <c r="O20" s="62"/>
      <c r="P20" s="155"/>
      <c r="Q20" s="62"/>
      <c r="R20" s="62"/>
      <c r="S20" s="62"/>
      <c r="T20" s="62"/>
      <c r="U20" s="62"/>
      <c r="V20" s="62"/>
      <c r="W20" s="62"/>
    </row>
    <row r="21" ht="20.25" customHeight="1" spans="1:23">
      <c r="A21" s="155" t="str">
        <f t="shared" si="0"/>
        <v>       玉溪市生态环境局易门分局</v>
      </c>
      <c r="B21" s="155" t="s">
        <v>167</v>
      </c>
      <c r="C21" s="155" t="s">
        <v>168</v>
      </c>
      <c r="D21" s="155" t="s">
        <v>96</v>
      </c>
      <c r="E21" s="155" t="s">
        <v>156</v>
      </c>
      <c r="F21" s="155" t="s">
        <v>180</v>
      </c>
      <c r="G21" s="155" t="s">
        <v>181</v>
      </c>
      <c r="H21" s="157">
        <v>5407.42</v>
      </c>
      <c r="I21" s="62">
        <v>5407.42</v>
      </c>
      <c r="J21" s="62">
        <v>1351.86</v>
      </c>
      <c r="K21" s="155"/>
      <c r="L21" s="62">
        <v>4055.56</v>
      </c>
      <c r="M21" s="155"/>
      <c r="N21" s="62"/>
      <c r="O21" s="62"/>
      <c r="P21" s="155"/>
      <c r="Q21" s="62"/>
      <c r="R21" s="62"/>
      <c r="S21" s="62"/>
      <c r="T21" s="62"/>
      <c r="U21" s="62"/>
      <c r="V21" s="62"/>
      <c r="W21" s="62"/>
    </row>
    <row r="22" ht="20.25" customHeight="1" spans="1:23">
      <c r="A22" s="155" t="str">
        <f t="shared" si="0"/>
        <v>       玉溪市生态环境局易门分局</v>
      </c>
      <c r="B22" s="155" t="s">
        <v>167</v>
      </c>
      <c r="C22" s="155" t="s">
        <v>168</v>
      </c>
      <c r="D22" s="155" t="s">
        <v>102</v>
      </c>
      <c r="E22" s="155" t="s">
        <v>164</v>
      </c>
      <c r="F22" s="155" t="s">
        <v>180</v>
      </c>
      <c r="G22" s="155" t="s">
        <v>181</v>
      </c>
      <c r="H22" s="157">
        <v>10586.87</v>
      </c>
      <c r="I22" s="62">
        <v>10586.87</v>
      </c>
      <c r="J22" s="62">
        <v>2646.72</v>
      </c>
      <c r="K22" s="155"/>
      <c r="L22" s="62">
        <v>7940.15</v>
      </c>
      <c r="M22" s="155"/>
      <c r="N22" s="62"/>
      <c r="O22" s="62"/>
      <c r="P22" s="155"/>
      <c r="Q22" s="62"/>
      <c r="R22" s="62"/>
      <c r="S22" s="62"/>
      <c r="T22" s="62"/>
      <c r="U22" s="62"/>
      <c r="V22" s="62"/>
      <c r="W22" s="62"/>
    </row>
    <row r="23" ht="20.25" customHeight="1" spans="1:23">
      <c r="A23" s="155" t="str">
        <f t="shared" si="0"/>
        <v>       玉溪市生态环境局易门分局</v>
      </c>
      <c r="B23" s="155" t="s">
        <v>182</v>
      </c>
      <c r="C23" s="155" t="s">
        <v>183</v>
      </c>
      <c r="D23" s="155" t="s">
        <v>106</v>
      </c>
      <c r="E23" s="155" t="s">
        <v>183</v>
      </c>
      <c r="F23" s="155" t="s">
        <v>184</v>
      </c>
      <c r="G23" s="155" t="s">
        <v>183</v>
      </c>
      <c r="H23" s="157">
        <v>592212</v>
      </c>
      <c r="I23" s="62">
        <v>592212</v>
      </c>
      <c r="J23" s="62">
        <v>148053</v>
      </c>
      <c r="K23" s="155"/>
      <c r="L23" s="62">
        <v>444159</v>
      </c>
      <c r="M23" s="155"/>
      <c r="N23" s="62"/>
      <c r="O23" s="62"/>
      <c r="P23" s="155"/>
      <c r="Q23" s="62"/>
      <c r="R23" s="62"/>
      <c r="S23" s="62"/>
      <c r="T23" s="62"/>
      <c r="U23" s="62"/>
      <c r="V23" s="62"/>
      <c r="W23" s="62"/>
    </row>
    <row r="24" ht="20.25" customHeight="1" spans="1:23">
      <c r="A24" s="155" t="str">
        <f t="shared" si="0"/>
        <v>       玉溪市生态环境局易门分局</v>
      </c>
      <c r="B24" s="155" t="s">
        <v>185</v>
      </c>
      <c r="C24" s="155" t="s">
        <v>186</v>
      </c>
      <c r="D24" s="155" t="s">
        <v>84</v>
      </c>
      <c r="E24" s="155" t="s">
        <v>187</v>
      </c>
      <c r="F24" s="155" t="s">
        <v>188</v>
      </c>
      <c r="G24" s="155" t="s">
        <v>189</v>
      </c>
      <c r="H24" s="157">
        <v>31200</v>
      </c>
      <c r="I24" s="62">
        <v>31200</v>
      </c>
      <c r="J24" s="62">
        <v>6240</v>
      </c>
      <c r="K24" s="155"/>
      <c r="L24" s="62">
        <v>24960</v>
      </c>
      <c r="M24" s="155"/>
      <c r="N24" s="62"/>
      <c r="O24" s="62"/>
      <c r="P24" s="155"/>
      <c r="Q24" s="62"/>
      <c r="R24" s="62"/>
      <c r="S24" s="62"/>
      <c r="T24" s="62"/>
      <c r="U24" s="62"/>
      <c r="V24" s="62"/>
      <c r="W24" s="62"/>
    </row>
    <row r="25" ht="20.25" customHeight="1" spans="1:23">
      <c r="A25" s="155" t="str">
        <f t="shared" si="0"/>
        <v>       玉溪市生态环境局易门分局</v>
      </c>
      <c r="B25" s="155" t="s">
        <v>190</v>
      </c>
      <c r="C25" s="155" t="s">
        <v>191</v>
      </c>
      <c r="D25" s="155" t="s">
        <v>96</v>
      </c>
      <c r="E25" s="155" t="s">
        <v>156</v>
      </c>
      <c r="F25" s="155" t="s">
        <v>192</v>
      </c>
      <c r="G25" s="155" t="s">
        <v>193</v>
      </c>
      <c r="H25" s="157">
        <v>779100</v>
      </c>
      <c r="I25" s="62">
        <v>779100</v>
      </c>
      <c r="J25" s="62">
        <v>194775</v>
      </c>
      <c r="K25" s="155"/>
      <c r="L25" s="62">
        <v>584325</v>
      </c>
      <c r="M25" s="155"/>
      <c r="N25" s="62"/>
      <c r="O25" s="62"/>
      <c r="P25" s="155"/>
      <c r="Q25" s="62"/>
      <c r="R25" s="62"/>
      <c r="S25" s="62"/>
      <c r="T25" s="62"/>
      <c r="U25" s="62"/>
      <c r="V25" s="62"/>
      <c r="W25" s="62"/>
    </row>
    <row r="26" ht="20.25" customHeight="1" spans="1:23">
      <c r="A26" s="155" t="str">
        <f t="shared" si="0"/>
        <v>       玉溪市生态环境局易门分局</v>
      </c>
      <c r="B26" s="155" t="s">
        <v>194</v>
      </c>
      <c r="C26" s="155" t="s">
        <v>195</v>
      </c>
      <c r="D26" s="155" t="s">
        <v>96</v>
      </c>
      <c r="E26" s="155" t="s">
        <v>156</v>
      </c>
      <c r="F26" s="155" t="s">
        <v>196</v>
      </c>
      <c r="G26" s="155" t="s">
        <v>197</v>
      </c>
      <c r="H26" s="157">
        <v>207600</v>
      </c>
      <c r="I26" s="62">
        <v>207600</v>
      </c>
      <c r="J26" s="62">
        <v>51900</v>
      </c>
      <c r="K26" s="155"/>
      <c r="L26" s="62">
        <v>155700</v>
      </c>
      <c r="M26" s="155"/>
      <c r="N26" s="62"/>
      <c r="O26" s="62"/>
      <c r="P26" s="155"/>
      <c r="Q26" s="62"/>
      <c r="R26" s="62"/>
      <c r="S26" s="62"/>
      <c r="T26" s="62"/>
      <c r="U26" s="62"/>
      <c r="V26" s="62"/>
      <c r="W26" s="62"/>
    </row>
    <row r="27" ht="20.25" customHeight="1" spans="1:23">
      <c r="A27" s="155" t="str">
        <f t="shared" si="0"/>
        <v>       玉溪市生态环境局易门分局</v>
      </c>
      <c r="B27" s="155" t="s">
        <v>198</v>
      </c>
      <c r="C27" s="155" t="s">
        <v>199</v>
      </c>
      <c r="D27" s="155" t="s">
        <v>96</v>
      </c>
      <c r="E27" s="155" t="s">
        <v>156</v>
      </c>
      <c r="F27" s="155" t="s">
        <v>200</v>
      </c>
      <c r="G27" s="155" t="s">
        <v>199</v>
      </c>
      <c r="H27" s="157">
        <v>50458.8</v>
      </c>
      <c r="I27" s="62">
        <v>50458.8</v>
      </c>
      <c r="J27" s="62"/>
      <c r="K27" s="155"/>
      <c r="L27" s="62">
        <v>50458.8</v>
      </c>
      <c r="M27" s="155"/>
      <c r="N27" s="62"/>
      <c r="O27" s="62"/>
      <c r="P27" s="155"/>
      <c r="Q27" s="62"/>
      <c r="R27" s="62"/>
      <c r="S27" s="62"/>
      <c r="T27" s="62"/>
      <c r="U27" s="62"/>
      <c r="V27" s="62"/>
      <c r="W27" s="62"/>
    </row>
    <row r="28" ht="20.25" customHeight="1" spans="1:23">
      <c r="A28" s="155" t="str">
        <f t="shared" si="0"/>
        <v>       玉溪市生态环境局易门分局</v>
      </c>
      <c r="B28" s="155" t="s">
        <v>198</v>
      </c>
      <c r="C28" s="155" t="s">
        <v>199</v>
      </c>
      <c r="D28" s="155" t="s">
        <v>102</v>
      </c>
      <c r="E28" s="155" t="s">
        <v>164</v>
      </c>
      <c r="F28" s="155" t="s">
        <v>200</v>
      </c>
      <c r="G28" s="155" t="s">
        <v>199</v>
      </c>
      <c r="H28" s="157">
        <v>25005.12</v>
      </c>
      <c r="I28" s="62">
        <v>25005.12</v>
      </c>
      <c r="J28" s="62"/>
      <c r="K28" s="155"/>
      <c r="L28" s="62">
        <v>25005.12</v>
      </c>
      <c r="M28" s="155"/>
      <c r="N28" s="62"/>
      <c r="O28" s="62"/>
      <c r="P28" s="155"/>
      <c r="Q28" s="62"/>
      <c r="R28" s="62"/>
      <c r="S28" s="62"/>
      <c r="T28" s="62"/>
      <c r="U28" s="62"/>
      <c r="V28" s="62"/>
      <c r="W28" s="62"/>
    </row>
    <row r="29" ht="20.25" customHeight="1" spans="1:23">
      <c r="A29" s="155" t="str">
        <f t="shared" si="0"/>
        <v>       玉溪市生态环境局易门分局</v>
      </c>
      <c r="B29" s="155" t="s">
        <v>201</v>
      </c>
      <c r="C29" s="155" t="s">
        <v>202</v>
      </c>
      <c r="D29" s="155" t="s">
        <v>84</v>
      </c>
      <c r="E29" s="155" t="s">
        <v>187</v>
      </c>
      <c r="F29" s="155" t="s">
        <v>203</v>
      </c>
      <c r="G29" s="155" t="s">
        <v>204</v>
      </c>
      <c r="H29" s="157">
        <v>600</v>
      </c>
      <c r="I29" s="62">
        <v>600</v>
      </c>
      <c r="J29" s="62"/>
      <c r="K29" s="155"/>
      <c r="L29" s="62">
        <v>600</v>
      </c>
      <c r="M29" s="155"/>
      <c r="N29" s="62"/>
      <c r="O29" s="62"/>
      <c r="P29" s="155"/>
      <c r="Q29" s="62"/>
      <c r="R29" s="62"/>
      <c r="S29" s="62"/>
      <c r="T29" s="62"/>
      <c r="U29" s="62"/>
      <c r="V29" s="62"/>
      <c r="W29" s="62"/>
    </row>
    <row r="30" ht="20.25" customHeight="1" spans="1:23">
      <c r="A30" s="155" t="str">
        <f t="shared" si="0"/>
        <v>       玉溪市生态环境局易门分局</v>
      </c>
      <c r="B30" s="155" t="s">
        <v>201</v>
      </c>
      <c r="C30" s="155" t="s">
        <v>202</v>
      </c>
      <c r="D30" s="155" t="s">
        <v>96</v>
      </c>
      <c r="E30" s="155" t="s">
        <v>156</v>
      </c>
      <c r="F30" s="155" t="s">
        <v>205</v>
      </c>
      <c r="G30" s="155" t="s">
        <v>206</v>
      </c>
      <c r="H30" s="157">
        <v>80000</v>
      </c>
      <c r="I30" s="62">
        <v>80000</v>
      </c>
      <c r="J30" s="62"/>
      <c r="K30" s="155"/>
      <c r="L30" s="62">
        <v>80000</v>
      </c>
      <c r="M30" s="155"/>
      <c r="N30" s="62"/>
      <c r="O30" s="62"/>
      <c r="P30" s="155"/>
      <c r="Q30" s="62"/>
      <c r="R30" s="62"/>
      <c r="S30" s="62"/>
      <c r="T30" s="62"/>
      <c r="U30" s="62"/>
      <c r="V30" s="62"/>
      <c r="W30" s="62"/>
    </row>
    <row r="31" ht="20.25" customHeight="1" spans="1:23">
      <c r="A31" s="155" t="str">
        <f t="shared" si="0"/>
        <v>       玉溪市生态环境局易门分局</v>
      </c>
      <c r="B31" s="155" t="s">
        <v>201</v>
      </c>
      <c r="C31" s="155" t="s">
        <v>202</v>
      </c>
      <c r="D31" s="155" t="s">
        <v>96</v>
      </c>
      <c r="E31" s="155" t="s">
        <v>156</v>
      </c>
      <c r="F31" s="155" t="s">
        <v>207</v>
      </c>
      <c r="G31" s="155" t="s">
        <v>208</v>
      </c>
      <c r="H31" s="157">
        <v>20000</v>
      </c>
      <c r="I31" s="62">
        <v>20000</v>
      </c>
      <c r="J31" s="62"/>
      <c r="K31" s="155"/>
      <c r="L31" s="62">
        <v>20000</v>
      </c>
      <c r="M31" s="155"/>
      <c r="N31" s="62"/>
      <c r="O31" s="62"/>
      <c r="P31" s="155"/>
      <c r="Q31" s="62"/>
      <c r="R31" s="62"/>
      <c r="S31" s="62"/>
      <c r="T31" s="62"/>
      <c r="U31" s="62"/>
      <c r="V31" s="62"/>
      <c r="W31" s="62"/>
    </row>
    <row r="32" ht="20.25" customHeight="1" spans="1:23">
      <c r="A32" s="155" t="str">
        <f t="shared" si="0"/>
        <v>       玉溪市生态环境局易门分局</v>
      </c>
      <c r="B32" s="155" t="s">
        <v>201</v>
      </c>
      <c r="C32" s="155" t="s">
        <v>202</v>
      </c>
      <c r="D32" s="155" t="s">
        <v>96</v>
      </c>
      <c r="E32" s="155" t="s">
        <v>156</v>
      </c>
      <c r="F32" s="155" t="s">
        <v>209</v>
      </c>
      <c r="G32" s="155" t="s">
        <v>210</v>
      </c>
      <c r="H32" s="157">
        <v>10000</v>
      </c>
      <c r="I32" s="62">
        <v>10000</v>
      </c>
      <c r="J32" s="62"/>
      <c r="K32" s="155"/>
      <c r="L32" s="62">
        <v>10000</v>
      </c>
      <c r="M32" s="155"/>
      <c r="N32" s="62"/>
      <c r="O32" s="62"/>
      <c r="P32" s="155"/>
      <c r="Q32" s="62"/>
      <c r="R32" s="62"/>
      <c r="S32" s="62"/>
      <c r="T32" s="62"/>
      <c r="U32" s="62"/>
      <c r="V32" s="62"/>
      <c r="W32" s="62"/>
    </row>
    <row r="33" ht="20.25" customHeight="1" spans="1:23">
      <c r="A33" s="155" t="str">
        <f t="shared" si="0"/>
        <v>       玉溪市生态环境局易门分局</v>
      </c>
      <c r="B33" s="155" t="s">
        <v>201</v>
      </c>
      <c r="C33" s="155" t="s">
        <v>202</v>
      </c>
      <c r="D33" s="155" t="s">
        <v>96</v>
      </c>
      <c r="E33" s="155" t="s">
        <v>156</v>
      </c>
      <c r="F33" s="155" t="s">
        <v>211</v>
      </c>
      <c r="G33" s="155" t="s">
        <v>212</v>
      </c>
      <c r="H33" s="157">
        <v>12600</v>
      </c>
      <c r="I33" s="62">
        <v>12600</v>
      </c>
      <c r="J33" s="62"/>
      <c r="K33" s="155"/>
      <c r="L33" s="62">
        <v>12600</v>
      </c>
      <c r="M33" s="155"/>
      <c r="N33" s="62"/>
      <c r="O33" s="62"/>
      <c r="P33" s="155"/>
      <c r="Q33" s="62"/>
      <c r="R33" s="62"/>
      <c r="S33" s="62"/>
      <c r="T33" s="62"/>
      <c r="U33" s="62"/>
      <c r="V33" s="62"/>
      <c r="W33" s="62"/>
    </row>
    <row r="34" ht="20.25" customHeight="1" spans="1:23">
      <c r="A34" s="155" t="str">
        <f t="shared" si="0"/>
        <v>       玉溪市生态环境局易门分局</v>
      </c>
      <c r="B34" s="155" t="s">
        <v>201</v>
      </c>
      <c r="C34" s="155" t="s">
        <v>202</v>
      </c>
      <c r="D34" s="155" t="s">
        <v>96</v>
      </c>
      <c r="E34" s="155" t="s">
        <v>156</v>
      </c>
      <c r="F34" s="155" t="s">
        <v>213</v>
      </c>
      <c r="G34" s="155" t="s">
        <v>214</v>
      </c>
      <c r="H34" s="157">
        <v>15000</v>
      </c>
      <c r="I34" s="62">
        <v>15000</v>
      </c>
      <c r="J34" s="62"/>
      <c r="K34" s="155"/>
      <c r="L34" s="62">
        <v>15000</v>
      </c>
      <c r="M34" s="155"/>
      <c r="N34" s="62"/>
      <c r="O34" s="62"/>
      <c r="P34" s="155"/>
      <c r="Q34" s="62"/>
      <c r="R34" s="62"/>
      <c r="S34" s="62"/>
      <c r="T34" s="62"/>
      <c r="U34" s="62"/>
      <c r="V34" s="62"/>
      <c r="W34" s="62"/>
    </row>
    <row r="35" ht="20.25" customHeight="1" spans="1:23">
      <c r="A35" s="155" t="str">
        <f t="shared" si="0"/>
        <v>       玉溪市生态环境局易门分局</v>
      </c>
      <c r="B35" s="155" t="s">
        <v>201</v>
      </c>
      <c r="C35" s="155" t="s">
        <v>202</v>
      </c>
      <c r="D35" s="155" t="s">
        <v>96</v>
      </c>
      <c r="E35" s="155" t="s">
        <v>156</v>
      </c>
      <c r="F35" s="155" t="s">
        <v>215</v>
      </c>
      <c r="G35" s="155" t="s">
        <v>216</v>
      </c>
      <c r="H35" s="157">
        <v>126000</v>
      </c>
      <c r="I35" s="62">
        <v>126000</v>
      </c>
      <c r="J35" s="62"/>
      <c r="K35" s="155"/>
      <c r="L35" s="62">
        <v>126000</v>
      </c>
      <c r="M35" s="155"/>
      <c r="N35" s="62"/>
      <c r="O35" s="62"/>
      <c r="P35" s="155"/>
      <c r="Q35" s="62"/>
      <c r="R35" s="62"/>
      <c r="S35" s="62"/>
      <c r="T35" s="62"/>
      <c r="U35" s="62"/>
      <c r="V35" s="62"/>
      <c r="W35" s="62"/>
    </row>
    <row r="36" ht="20.25" customHeight="1" spans="1:23">
      <c r="A36" s="155" t="str">
        <f t="shared" si="0"/>
        <v>       玉溪市生态环境局易门分局</v>
      </c>
      <c r="B36" s="155" t="s">
        <v>201</v>
      </c>
      <c r="C36" s="155" t="s">
        <v>202</v>
      </c>
      <c r="D36" s="155" t="s">
        <v>96</v>
      </c>
      <c r="E36" s="155" t="s">
        <v>156</v>
      </c>
      <c r="F36" s="155" t="s">
        <v>196</v>
      </c>
      <c r="G36" s="155" t="s">
        <v>197</v>
      </c>
      <c r="H36" s="157">
        <v>20760</v>
      </c>
      <c r="I36" s="62">
        <v>20760</v>
      </c>
      <c r="J36" s="62"/>
      <c r="K36" s="155"/>
      <c r="L36" s="62">
        <v>20760</v>
      </c>
      <c r="M36" s="155"/>
      <c r="N36" s="62"/>
      <c r="O36" s="62"/>
      <c r="P36" s="155"/>
      <c r="Q36" s="62"/>
      <c r="R36" s="62"/>
      <c r="S36" s="62"/>
      <c r="T36" s="62"/>
      <c r="U36" s="62"/>
      <c r="V36" s="62"/>
      <c r="W36" s="62"/>
    </row>
    <row r="37" ht="20.25" customHeight="1" spans="1:23">
      <c r="A37" s="155" t="str">
        <f t="shared" si="0"/>
        <v>       玉溪市生态环境局易门分局</v>
      </c>
      <c r="B37" s="155" t="s">
        <v>201</v>
      </c>
      <c r="C37" s="155" t="s">
        <v>202</v>
      </c>
      <c r="D37" s="155" t="s">
        <v>96</v>
      </c>
      <c r="E37" s="155" t="s">
        <v>156</v>
      </c>
      <c r="F37" s="155" t="s">
        <v>203</v>
      </c>
      <c r="G37" s="155" t="s">
        <v>204</v>
      </c>
      <c r="H37" s="157">
        <v>72000</v>
      </c>
      <c r="I37" s="62">
        <v>72000</v>
      </c>
      <c r="J37" s="62"/>
      <c r="K37" s="155"/>
      <c r="L37" s="62">
        <v>72000</v>
      </c>
      <c r="M37" s="155"/>
      <c r="N37" s="62"/>
      <c r="O37" s="62"/>
      <c r="P37" s="155"/>
      <c r="Q37" s="62"/>
      <c r="R37" s="62"/>
      <c r="S37" s="62"/>
      <c r="T37" s="62"/>
      <c r="U37" s="62"/>
      <c r="V37" s="62"/>
      <c r="W37" s="62"/>
    </row>
    <row r="38" ht="20.25" customHeight="1" spans="1:23">
      <c r="A38" s="155" t="str">
        <f t="shared" si="0"/>
        <v>       玉溪市生态环境局易门分局</v>
      </c>
      <c r="B38" s="155" t="s">
        <v>201</v>
      </c>
      <c r="C38" s="155" t="s">
        <v>202</v>
      </c>
      <c r="D38" s="155" t="s">
        <v>102</v>
      </c>
      <c r="E38" s="155" t="s">
        <v>164</v>
      </c>
      <c r="F38" s="155" t="s">
        <v>205</v>
      </c>
      <c r="G38" s="155" t="s">
        <v>206</v>
      </c>
      <c r="H38" s="157">
        <v>10000</v>
      </c>
      <c r="I38" s="62">
        <v>10000</v>
      </c>
      <c r="J38" s="62"/>
      <c r="K38" s="155"/>
      <c r="L38" s="62">
        <v>10000</v>
      </c>
      <c r="M38" s="155"/>
      <c r="N38" s="62"/>
      <c r="O38" s="62"/>
      <c r="P38" s="155"/>
      <c r="Q38" s="62"/>
      <c r="R38" s="62"/>
      <c r="S38" s="62"/>
      <c r="T38" s="62"/>
      <c r="U38" s="62"/>
      <c r="V38" s="62"/>
      <c r="W38" s="62"/>
    </row>
    <row r="39" ht="20.25" customHeight="1" spans="1:23">
      <c r="A39" s="155" t="str">
        <f t="shared" si="0"/>
        <v>       玉溪市生态环境局易门分局</v>
      </c>
      <c r="B39" s="155" t="s">
        <v>201</v>
      </c>
      <c r="C39" s="155" t="s">
        <v>202</v>
      </c>
      <c r="D39" s="155" t="s">
        <v>102</v>
      </c>
      <c r="E39" s="155" t="s">
        <v>164</v>
      </c>
      <c r="F39" s="155" t="s">
        <v>217</v>
      </c>
      <c r="G39" s="155" t="s">
        <v>218</v>
      </c>
      <c r="H39" s="157">
        <v>4000</v>
      </c>
      <c r="I39" s="62">
        <v>4000</v>
      </c>
      <c r="J39" s="62"/>
      <c r="K39" s="155"/>
      <c r="L39" s="62">
        <v>4000</v>
      </c>
      <c r="M39" s="155"/>
      <c r="N39" s="62"/>
      <c r="O39" s="62"/>
      <c r="P39" s="155"/>
      <c r="Q39" s="62"/>
      <c r="R39" s="62"/>
      <c r="S39" s="62"/>
      <c r="T39" s="62"/>
      <c r="U39" s="62"/>
      <c r="V39" s="62"/>
      <c r="W39" s="62"/>
    </row>
    <row r="40" ht="20.25" customHeight="1" spans="1:23">
      <c r="A40" s="155" t="str">
        <f t="shared" si="0"/>
        <v>       玉溪市生态环境局易门分局</v>
      </c>
      <c r="B40" s="155" t="s">
        <v>201</v>
      </c>
      <c r="C40" s="155" t="s">
        <v>202</v>
      </c>
      <c r="D40" s="155" t="s">
        <v>102</v>
      </c>
      <c r="E40" s="155" t="s">
        <v>164</v>
      </c>
      <c r="F40" s="155" t="s">
        <v>219</v>
      </c>
      <c r="G40" s="155" t="s">
        <v>220</v>
      </c>
      <c r="H40" s="157">
        <v>47700</v>
      </c>
      <c r="I40" s="62">
        <v>47700</v>
      </c>
      <c r="J40" s="62"/>
      <c r="K40" s="155"/>
      <c r="L40" s="62">
        <v>47700</v>
      </c>
      <c r="M40" s="155"/>
      <c r="N40" s="62"/>
      <c r="O40" s="62"/>
      <c r="P40" s="155"/>
      <c r="Q40" s="62"/>
      <c r="R40" s="62"/>
      <c r="S40" s="62"/>
      <c r="T40" s="62"/>
      <c r="U40" s="62"/>
      <c r="V40" s="62"/>
      <c r="W40" s="62"/>
    </row>
    <row r="41" ht="20.25" customHeight="1" spans="1:23">
      <c r="A41" s="155" t="str">
        <f t="shared" si="0"/>
        <v>       玉溪市生态环境局易门分局</v>
      </c>
      <c r="B41" s="155" t="s">
        <v>201</v>
      </c>
      <c r="C41" s="155" t="s">
        <v>202</v>
      </c>
      <c r="D41" s="155" t="s">
        <v>102</v>
      </c>
      <c r="E41" s="155" t="s">
        <v>164</v>
      </c>
      <c r="F41" s="155" t="s">
        <v>221</v>
      </c>
      <c r="G41" s="155" t="s">
        <v>222</v>
      </c>
      <c r="H41" s="157">
        <v>10000</v>
      </c>
      <c r="I41" s="62">
        <v>10000</v>
      </c>
      <c r="J41" s="62"/>
      <c r="K41" s="155"/>
      <c r="L41" s="62">
        <v>10000</v>
      </c>
      <c r="M41" s="155"/>
      <c r="N41" s="62"/>
      <c r="O41" s="62"/>
      <c r="P41" s="155"/>
      <c r="Q41" s="62"/>
      <c r="R41" s="62"/>
      <c r="S41" s="62"/>
      <c r="T41" s="62"/>
      <c r="U41" s="62"/>
      <c r="V41" s="62"/>
      <c r="W41" s="62"/>
    </row>
    <row r="42" ht="20.25" customHeight="1" spans="1:23">
      <c r="A42" s="155" t="str">
        <f t="shared" si="0"/>
        <v>       玉溪市生态环境局易门分局</v>
      </c>
      <c r="B42" s="155" t="s">
        <v>201</v>
      </c>
      <c r="C42" s="155" t="s">
        <v>202</v>
      </c>
      <c r="D42" s="155" t="s">
        <v>102</v>
      </c>
      <c r="E42" s="155" t="s">
        <v>164</v>
      </c>
      <c r="F42" s="155" t="s">
        <v>203</v>
      </c>
      <c r="G42" s="155" t="s">
        <v>204</v>
      </c>
      <c r="H42" s="157">
        <v>11000</v>
      </c>
      <c r="I42" s="62">
        <v>11000</v>
      </c>
      <c r="J42" s="62"/>
      <c r="K42" s="155"/>
      <c r="L42" s="62">
        <v>11000</v>
      </c>
      <c r="M42" s="155"/>
      <c r="N42" s="62"/>
      <c r="O42" s="62"/>
      <c r="P42" s="155"/>
      <c r="Q42" s="62"/>
      <c r="R42" s="62"/>
      <c r="S42" s="62"/>
      <c r="T42" s="62"/>
      <c r="U42" s="62"/>
      <c r="V42" s="62"/>
      <c r="W42" s="62"/>
    </row>
    <row r="43" ht="20.25" customHeight="1" spans="1:23">
      <c r="A43" s="155" t="str">
        <f t="shared" si="0"/>
        <v>       玉溪市生态环境局易门分局</v>
      </c>
      <c r="B43" s="155" t="s">
        <v>223</v>
      </c>
      <c r="C43" s="155" t="s">
        <v>224</v>
      </c>
      <c r="D43" s="155" t="s">
        <v>96</v>
      </c>
      <c r="E43" s="155" t="s">
        <v>156</v>
      </c>
      <c r="F43" s="155" t="s">
        <v>225</v>
      </c>
      <c r="G43" s="155" t="s">
        <v>226</v>
      </c>
      <c r="H43" s="157">
        <v>13100</v>
      </c>
      <c r="I43" s="62">
        <v>13100</v>
      </c>
      <c r="J43" s="62"/>
      <c r="K43" s="155"/>
      <c r="L43" s="62">
        <v>13100</v>
      </c>
      <c r="M43" s="155"/>
      <c r="N43" s="62"/>
      <c r="O43" s="62"/>
      <c r="P43" s="155"/>
      <c r="Q43" s="62"/>
      <c r="R43" s="62"/>
      <c r="S43" s="62"/>
      <c r="T43" s="62"/>
      <c r="U43" s="62"/>
      <c r="V43" s="62"/>
      <c r="W43" s="62"/>
    </row>
    <row r="44" ht="20.25" customHeight="1" spans="1:23">
      <c r="A44" s="155" t="str">
        <f t="shared" si="0"/>
        <v>       玉溪市生态环境局易门分局</v>
      </c>
      <c r="B44" s="155" t="s">
        <v>223</v>
      </c>
      <c r="C44" s="155" t="s">
        <v>224</v>
      </c>
      <c r="D44" s="155" t="s">
        <v>102</v>
      </c>
      <c r="E44" s="155" t="s">
        <v>164</v>
      </c>
      <c r="F44" s="155" t="s">
        <v>225</v>
      </c>
      <c r="G44" s="155" t="s">
        <v>226</v>
      </c>
      <c r="H44" s="157">
        <v>43800</v>
      </c>
      <c r="I44" s="62">
        <v>43800</v>
      </c>
      <c r="J44" s="62"/>
      <c r="K44" s="155"/>
      <c r="L44" s="62">
        <v>43800</v>
      </c>
      <c r="M44" s="155"/>
      <c r="N44" s="62"/>
      <c r="O44" s="62"/>
      <c r="P44" s="155"/>
      <c r="Q44" s="62"/>
      <c r="R44" s="62"/>
      <c r="S44" s="62"/>
      <c r="T44" s="62"/>
      <c r="U44" s="62"/>
      <c r="V44" s="62"/>
      <c r="W44" s="62"/>
    </row>
    <row r="45" ht="20.25" customHeight="1" spans="1:23">
      <c r="A45" s="155" t="str">
        <f t="shared" si="0"/>
        <v>       玉溪市生态环境局易门分局</v>
      </c>
      <c r="B45" s="155" t="s">
        <v>227</v>
      </c>
      <c r="C45" s="155" t="s">
        <v>130</v>
      </c>
      <c r="D45" s="155" t="s">
        <v>96</v>
      </c>
      <c r="E45" s="155" t="s">
        <v>156</v>
      </c>
      <c r="F45" s="155" t="s">
        <v>228</v>
      </c>
      <c r="G45" s="155" t="s">
        <v>130</v>
      </c>
      <c r="H45" s="157">
        <v>10000</v>
      </c>
      <c r="I45" s="62">
        <v>10000</v>
      </c>
      <c r="J45" s="62"/>
      <c r="K45" s="155"/>
      <c r="L45" s="62">
        <v>10000</v>
      </c>
      <c r="M45" s="155"/>
      <c r="N45" s="62"/>
      <c r="O45" s="62"/>
      <c r="P45" s="155"/>
      <c r="Q45" s="62"/>
      <c r="R45" s="62"/>
      <c r="S45" s="62"/>
      <c r="T45" s="62"/>
      <c r="U45" s="62"/>
      <c r="V45" s="62"/>
      <c r="W45" s="62"/>
    </row>
    <row r="46" ht="20.25" customHeight="1" spans="1:23">
      <c r="A46" s="155" t="str">
        <f t="shared" si="0"/>
        <v>       玉溪市生态环境局易门分局</v>
      </c>
      <c r="B46" s="155" t="s">
        <v>229</v>
      </c>
      <c r="C46" s="155" t="s">
        <v>230</v>
      </c>
      <c r="D46" s="155" t="s">
        <v>96</v>
      </c>
      <c r="E46" s="155" t="s">
        <v>156</v>
      </c>
      <c r="F46" s="155" t="s">
        <v>192</v>
      </c>
      <c r="G46" s="155" t="s">
        <v>193</v>
      </c>
      <c r="H46" s="157">
        <v>95219</v>
      </c>
      <c r="I46" s="62">
        <v>95219</v>
      </c>
      <c r="J46" s="62"/>
      <c r="K46" s="155"/>
      <c r="L46" s="62">
        <v>95219</v>
      </c>
      <c r="M46" s="155"/>
      <c r="N46" s="62"/>
      <c r="O46" s="62"/>
      <c r="P46" s="155"/>
      <c r="Q46" s="62"/>
      <c r="R46" s="62"/>
      <c r="S46" s="62"/>
      <c r="T46" s="62"/>
      <c r="U46" s="62"/>
      <c r="V46" s="62"/>
      <c r="W46" s="62"/>
    </row>
    <row r="47" ht="20.25" customHeight="1" spans="1:23">
      <c r="A47" s="155" t="str">
        <f t="shared" si="0"/>
        <v>       玉溪市生态环境局易门分局</v>
      </c>
      <c r="B47" s="155" t="s">
        <v>231</v>
      </c>
      <c r="C47" s="155" t="s">
        <v>232</v>
      </c>
      <c r="D47" s="155" t="s">
        <v>96</v>
      </c>
      <c r="E47" s="155" t="s">
        <v>156</v>
      </c>
      <c r="F47" s="155" t="s">
        <v>233</v>
      </c>
      <c r="G47" s="155" t="s">
        <v>191</v>
      </c>
      <c r="H47" s="157">
        <v>144000</v>
      </c>
      <c r="I47" s="62">
        <v>144000</v>
      </c>
      <c r="J47" s="62"/>
      <c r="K47" s="155"/>
      <c r="L47" s="62">
        <v>144000</v>
      </c>
      <c r="M47" s="155"/>
      <c r="N47" s="62"/>
      <c r="O47" s="62"/>
      <c r="P47" s="155"/>
      <c r="Q47" s="62"/>
      <c r="R47" s="62"/>
      <c r="S47" s="62"/>
      <c r="T47" s="62"/>
      <c r="U47" s="62"/>
      <c r="V47" s="62"/>
      <c r="W47" s="62"/>
    </row>
    <row r="48" ht="20.25" customHeight="1" spans="1:23">
      <c r="A48" s="155" t="str">
        <f t="shared" si="0"/>
        <v>       玉溪市生态环境局易门分局</v>
      </c>
      <c r="B48" s="155" t="s">
        <v>234</v>
      </c>
      <c r="C48" s="155" t="s">
        <v>235</v>
      </c>
      <c r="D48" s="155" t="s">
        <v>98</v>
      </c>
      <c r="E48" s="155" t="s">
        <v>236</v>
      </c>
      <c r="F48" s="155" t="s">
        <v>215</v>
      </c>
      <c r="G48" s="155" t="s">
        <v>216</v>
      </c>
      <c r="H48" s="157">
        <v>79380</v>
      </c>
      <c r="I48" s="62">
        <v>79380</v>
      </c>
      <c r="J48" s="62"/>
      <c r="K48" s="155"/>
      <c r="L48" s="62">
        <v>79380</v>
      </c>
      <c r="M48" s="155"/>
      <c r="N48" s="62"/>
      <c r="O48" s="62"/>
      <c r="P48" s="155"/>
      <c r="Q48" s="62"/>
      <c r="R48" s="62"/>
      <c r="S48" s="62"/>
      <c r="T48" s="62"/>
      <c r="U48" s="62"/>
      <c r="V48" s="62"/>
      <c r="W48" s="62"/>
    </row>
    <row r="49" ht="20.25" customHeight="1" spans="1:23">
      <c r="A49" s="155" t="str">
        <f t="shared" si="0"/>
        <v>       玉溪市生态环境局易门分局</v>
      </c>
      <c r="B49" s="155" t="s">
        <v>237</v>
      </c>
      <c r="C49" s="155" t="s">
        <v>238</v>
      </c>
      <c r="D49" s="155" t="s">
        <v>102</v>
      </c>
      <c r="E49" s="155" t="s">
        <v>164</v>
      </c>
      <c r="F49" s="155" t="s">
        <v>165</v>
      </c>
      <c r="G49" s="155" t="s">
        <v>166</v>
      </c>
      <c r="H49" s="157">
        <v>543400</v>
      </c>
      <c r="I49" s="62">
        <v>543400</v>
      </c>
      <c r="J49" s="62">
        <v>135850</v>
      </c>
      <c r="K49" s="155"/>
      <c r="L49" s="62">
        <v>407550</v>
      </c>
      <c r="M49" s="155"/>
      <c r="N49" s="62"/>
      <c r="O49" s="62"/>
      <c r="P49" s="155"/>
      <c r="Q49" s="62"/>
      <c r="R49" s="62"/>
      <c r="S49" s="62"/>
      <c r="T49" s="62"/>
      <c r="U49" s="62"/>
      <c r="V49" s="62"/>
      <c r="W49" s="62"/>
    </row>
    <row r="50" ht="20.25" customHeight="1" spans="1:23">
      <c r="A50" s="155" t="str">
        <f t="shared" si="0"/>
        <v>       玉溪市生态环境局易门分局</v>
      </c>
      <c r="B50" s="155" t="s">
        <v>239</v>
      </c>
      <c r="C50" s="155" t="s">
        <v>240</v>
      </c>
      <c r="D50" s="155" t="s">
        <v>102</v>
      </c>
      <c r="E50" s="155" t="s">
        <v>164</v>
      </c>
      <c r="F50" s="155" t="s">
        <v>165</v>
      </c>
      <c r="G50" s="155" t="s">
        <v>166</v>
      </c>
      <c r="H50" s="157">
        <v>275000</v>
      </c>
      <c r="I50" s="62">
        <v>275000</v>
      </c>
      <c r="J50" s="62"/>
      <c r="K50" s="155"/>
      <c r="L50" s="62">
        <v>275000</v>
      </c>
      <c r="M50" s="155"/>
      <c r="N50" s="62"/>
      <c r="O50" s="62"/>
      <c r="P50" s="155"/>
      <c r="Q50" s="62"/>
      <c r="R50" s="62"/>
      <c r="S50" s="62"/>
      <c r="T50" s="62"/>
      <c r="U50" s="62"/>
      <c r="V50" s="62"/>
      <c r="W50" s="62"/>
    </row>
    <row r="51" ht="20.25" customHeight="1" spans="1:23">
      <c r="A51" s="155" t="str">
        <f t="shared" si="0"/>
        <v>       玉溪市生态环境局易门分局</v>
      </c>
      <c r="B51" s="155" t="s">
        <v>241</v>
      </c>
      <c r="C51" s="155" t="s">
        <v>242</v>
      </c>
      <c r="D51" s="155" t="s">
        <v>96</v>
      </c>
      <c r="E51" s="155" t="s">
        <v>156</v>
      </c>
      <c r="F51" s="155" t="s">
        <v>215</v>
      </c>
      <c r="G51" s="155" t="s">
        <v>216</v>
      </c>
      <c r="H51" s="157">
        <v>162000</v>
      </c>
      <c r="I51" s="62">
        <v>162000</v>
      </c>
      <c r="J51" s="62"/>
      <c r="K51" s="155"/>
      <c r="L51" s="62">
        <v>162000</v>
      </c>
      <c r="M51" s="155"/>
      <c r="N51" s="62"/>
      <c r="O51" s="62"/>
      <c r="P51" s="155"/>
      <c r="Q51" s="62"/>
      <c r="R51" s="62"/>
      <c r="S51" s="62"/>
      <c r="T51" s="62"/>
      <c r="U51" s="62"/>
      <c r="V51" s="62"/>
      <c r="W51" s="62"/>
    </row>
    <row r="52" ht="20.25" customHeight="1" spans="1:23">
      <c r="A52" s="155" t="str">
        <f t="shared" si="0"/>
        <v>       玉溪市生态环境局易门分局</v>
      </c>
      <c r="B52" s="155" t="s">
        <v>243</v>
      </c>
      <c r="C52" s="155" t="s">
        <v>244</v>
      </c>
      <c r="D52" s="155" t="s">
        <v>96</v>
      </c>
      <c r="E52" s="155" t="s">
        <v>156</v>
      </c>
      <c r="F52" s="155" t="s">
        <v>245</v>
      </c>
      <c r="G52" s="155" t="s">
        <v>244</v>
      </c>
      <c r="H52" s="157">
        <v>38000</v>
      </c>
      <c r="I52" s="62">
        <v>38000</v>
      </c>
      <c r="J52" s="62"/>
      <c r="K52" s="155"/>
      <c r="L52" s="62">
        <v>38000</v>
      </c>
      <c r="M52" s="155"/>
      <c r="N52" s="62"/>
      <c r="O52" s="62"/>
      <c r="P52" s="155"/>
      <c r="Q52" s="62"/>
      <c r="R52" s="62"/>
      <c r="S52" s="62"/>
      <c r="T52" s="62"/>
      <c r="U52" s="62"/>
      <c r="V52" s="62"/>
      <c r="W52" s="62"/>
    </row>
    <row r="53" ht="20.25" customHeight="1" spans="1:23">
      <c r="A53" s="153" t="s">
        <v>31</v>
      </c>
      <c r="B53" s="153"/>
      <c r="C53" s="153"/>
      <c r="D53" s="153"/>
      <c r="E53" s="153"/>
      <c r="F53" s="153"/>
      <c r="G53" s="153"/>
      <c r="H53" s="62">
        <v>8322345.38</v>
      </c>
      <c r="I53" s="62">
        <v>8322345.38</v>
      </c>
      <c r="J53" s="62">
        <v>1745596.63</v>
      </c>
      <c r="K53" s="62"/>
      <c r="L53" s="62">
        <v>6576748.75</v>
      </c>
      <c r="M53" s="62"/>
      <c r="N53" s="62"/>
      <c r="O53" s="62"/>
      <c r="P53" s="62"/>
      <c r="Q53" s="62"/>
      <c r="R53" s="62"/>
      <c r="S53" s="62"/>
      <c r="T53" s="62"/>
      <c r="U53" s="62"/>
      <c r="V53" s="62"/>
      <c r="W53" s="62"/>
    </row>
  </sheetData>
  <mergeCells count="17">
    <mergeCell ref="A1:W1"/>
    <mergeCell ref="A2:W2"/>
    <mergeCell ref="A3:V3"/>
    <mergeCell ref="H4:W4"/>
    <mergeCell ref="I5:M5"/>
    <mergeCell ref="N5:P5"/>
    <mergeCell ref="R5:W5"/>
    <mergeCell ref="A53:G53"/>
    <mergeCell ref="A4:A6"/>
    <mergeCell ref="B4:B6"/>
    <mergeCell ref="C4:C6"/>
    <mergeCell ref="D4:D6"/>
    <mergeCell ref="E4:E6"/>
    <mergeCell ref="F4:F6"/>
    <mergeCell ref="G4:G6"/>
    <mergeCell ref="H5:H6"/>
    <mergeCell ref="Q5:Q6"/>
  </mergeCells>
  <pageMargins left="0.75" right="0.75" top="1" bottom="1" header="0.5" footer="0.5"/>
  <pageSetup paperSize="9" scale="33"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B1" workbookViewId="0">
      <selection activeCell="G4" sqref="G4:G6"/>
    </sheetView>
  </sheetViews>
  <sheetFormatPr defaultColWidth="9.13636363636364" defaultRowHeight="14.25" customHeight="1"/>
  <cols>
    <col min="1" max="1" width="14.5727272727273" customWidth="1"/>
    <col min="2" max="2" width="21.0272727272727" customWidth="1"/>
    <col min="3" max="3" width="32.2727272727273" customWidth="1"/>
    <col min="4" max="4" width="23.8545454545455" customWidth="1"/>
    <col min="5" max="5" width="15.6" customWidth="1"/>
    <col min="6" max="6" width="19.7363636363636" customWidth="1"/>
    <col min="7" max="7" width="14.8818181818182" customWidth="1"/>
    <col min="8" max="8" width="19.7363636363636" customWidth="1"/>
    <col min="9" max="16" width="14.1727272727273" customWidth="1"/>
    <col min="17" max="17" width="13.6" customWidth="1"/>
    <col min="18" max="23" width="15.1727272727273" customWidth="1"/>
  </cols>
  <sheetData>
    <row r="1" ht="13.5" customHeight="1" spans="2:23">
      <c r="B1" s="132"/>
      <c r="E1" s="145"/>
      <c r="F1" s="145"/>
      <c r="G1" s="145"/>
      <c r="H1" s="145"/>
      <c r="K1" s="132"/>
      <c r="N1" s="132"/>
      <c r="O1" s="132"/>
      <c r="P1" s="132"/>
      <c r="U1" s="147"/>
      <c r="W1" s="138" t="s">
        <v>246</v>
      </c>
    </row>
    <row r="2" ht="27.75" customHeight="1" spans="1:23">
      <c r="A2" s="31" t="s">
        <v>247</v>
      </c>
      <c r="B2" s="31"/>
      <c r="C2" s="31"/>
      <c r="D2" s="31"/>
      <c r="E2" s="31"/>
      <c r="F2" s="31"/>
      <c r="G2" s="31"/>
      <c r="H2" s="31"/>
      <c r="I2" s="31"/>
      <c r="J2" s="31"/>
      <c r="K2" s="31"/>
      <c r="L2" s="31"/>
      <c r="M2" s="31"/>
      <c r="N2" s="31"/>
      <c r="O2" s="31"/>
      <c r="P2" s="31"/>
      <c r="Q2" s="31"/>
      <c r="R2" s="31"/>
      <c r="S2" s="31"/>
      <c r="T2" s="31"/>
      <c r="U2" s="31"/>
      <c r="V2" s="31"/>
      <c r="W2" s="31"/>
    </row>
    <row r="3" ht="13.5" customHeight="1" spans="1:23">
      <c r="A3" s="4" t="s">
        <v>2</v>
      </c>
      <c r="B3" s="142" t="str">
        <f>"单位名称："&amp;"全部"</f>
        <v>单位名称：全部</v>
      </c>
      <c r="C3" s="142"/>
      <c r="D3" s="142"/>
      <c r="E3" s="142"/>
      <c r="F3" s="142"/>
      <c r="G3" s="142"/>
      <c r="H3" s="142"/>
      <c r="I3" s="142"/>
      <c r="J3" s="21"/>
      <c r="K3" s="21"/>
      <c r="L3" s="21"/>
      <c r="M3" s="21"/>
      <c r="N3" s="21"/>
      <c r="O3" s="21"/>
      <c r="P3" s="21"/>
      <c r="Q3" s="21"/>
      <c r="U3" s="147"/>
      <c r="W3" s="139" t="s">
        <v>3</v>
      </c>
    </row>
    <row r="4" ht="21.75" customHeight="1" spans="1:23">
      <c r="A4" s="6" t="s">
        <v>248</v>
      </c>
      <c r="B4" s="6" t="s">
        <v>136</v>
      </c>
      <c r="C4" s="6" t="s">
        <v>137</v>
      </c>
      <c r="D4" s="6" t="s">
        <v>249</v>
      </c>
      <c r="E4" s="7" t="s">
        <v>138</v>
      </c>
      <c r="F4" s="7" t="s">
        <v>139</v>
      </c>
      <c r="G4" s="7" t="s">
        <v>140</v>
      </c>
      <c r="H4" s="7" t="s">
        <v>141</v>
      </c>
      <c r="I4" s="12" t="s">
        <v>31</v>
      </c>
      <c r="J4" s="12" t="s">
        <v>250</v>
      </c>
      <c r="K4" s="12"/>
      <c r="L4" s="12"/>
      <c r="M4" s="12"/>
      <c r="N4" s="12" t="s">
        <v>143</v>
      </c>
      <c r="O4" s="12"/>
      <c r="P4" s="12"/>
      <c r="Q4" s="7" t="s">
        <v>37</v>
      </c>
      <c r="R4" s="23" t="s">
        <v>251</v>
      </c>
      <c r="S4" s="24"/>
      <c r="T4" s="24"/>
      <c r="U4" s="24"/>
      <c r="V4" s="24"/>
      <c r="W4" s="25"/>
    </row>
    <row r="5" ht="21.75" customHeight="1" spans="1:23">
      <c r="A5" s="8"/>
      <c r="B5" s="8"/>
      <c r="C5" s="8"/>
      <c r="D5" s="8"/>
      <c r="E5" s="9"/>
      <c r="F5" s="9"/>
      <c r="G5" s="9"/>
      <c r="H5" s="9"/>
      <c r="I5" s="12"/>
      <c r="J5" s="146" t="s">
        <v>34</v>
      </c>
      <c r="K5" s="146"/>
      <c r="L5" s="146" t="s">
        <v>35</v>
      </c>
      <c r="M5" s="146" t="s">
        <v>36</v>
      </c>
      <c r="N5" s="7" t="s">
        <v>34</v>
      </c>
      <c r="O5" s="7" t="s">
        <v>35</v>
      </c>
      <c r="P5" s="7" t="s">
        <v>36</v>
      </c>
      <c r="Q5" s="9"/>
      <c r="R5" s="7" t="s">
        <v>33</v>
      </c>
      <c r="S5" s="7" t="s">
        <v>40</v>
      </c>
      <c r="T5" s="7" t="s">
        <v>149</v>
      </c>
      <c r="U5" s="7" t="s">
        <v>42</v>
      </c>
      <c r="V5" s="7" t="s">
        <v>43</v>
      </c>
      <c r="W5" s="7" t="s">
        <v>44</v>
      </c>
    </row>
    <row r="6" ht="40.5" customHeight="1" spans="1:23">
      <c r="A6" s="10"/>
      <c r="B6" s="10"/>
      <c r="C6" s="10"/>
      <c r="D6" s="10"/>
      <c r="E6" s="11"/>
      <c r="F6" s="11"/>
      <c r="G6" s="11"/>
      <c r="H6" s="11"/>
      <c r="I6" s="12"/>
      <c r="J6" s="146" t="s">
        <v>33</v>
      </c>
      <c r="K6" s="146" t="s">
        <v>252</v>
      </c>
      <c r="L6" s="146"/>
      <c r="M6" s="146"/>
      <c r="N6" s="11"/>
      <c r="O6" s="11"/>
      <c r="P6" s="11"/>
      <c r="Q6" s="11"/>
      <c r="R6" s="11"/>
      <c r="S6" s="11"/>
      <c r="T6" s="11"/>
      <c r="U6" s="27"/>
      <c r="V6" s="11"/>
      <c r="W6" s="11"/>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66"/>
      <c r="B8" s="144"/>
      <c r="C8" s="66" t="s">
        <v>253</v>
      </c>
      <c r="D8" s="66"/>
      <c r="E8" s="66"/>
      <c r="F8" s="66"/>
      <c r="G8" s="66"/>
      <c r="H8" s="66"/>
      <c r="I8" s="46">
        <v>246000</v>
      </c>
      <c r="J8" s="46">
        <v>246000</v>
      </c>
      <c r="K8" s="46">
        <v>246000</v>
      </c>
      <c r="L8" s="46"/>
      <c r="M8" s="46"/>
      <c r="N8" s="46"/>
      <c r="O8" s="46"/>
      <c r="P8" s="46"/>
      <c r="Q8" s="46"/>
      <c r="R8" s="46"/>
      <c r="S8" s="46"/>
      <c r="T8" s="46"/>
      <c r="U8" s="46"/>
      <c r="V8" s="46"/>
      <c r="W8" s="46"/>
    </row>
    <row r="9" ht="32.9" customHeight="1" spans="1:23">
      <c r="A9" s="66" t="s">
        <v>254</v>
      </c>
      <c r="B9" s="144" t="s">
        <v>255</v>
      </c>
      <c r="C9" s="66" t="s">
        <v>253</v>
      </c>
      <c r="D9" s="66" t="s">
        <v>65</v>
      </c>
      <c r="E9" s="66" t="s">
        <v>103</v>
      </c>
      <c r="F9" s="66" t="s">
        <v>256</v>
      </c>
      <c r="G9" s="66" t="s">
        <v>219</v>
      </c>
      <c r="H9" s="66" t="s">
        <v>220</v>
      </c>
      <c r="I9" s="46">
        <v>22500</v>
      </c>
      <c r="J9" s="46">
        <v>22500</v>
      </c>
      <c r="K9" s="46">
        <v>22500</v>
      </c>
      <c r="L9" s="46"/>
      <c r="M9" s="46"/>
      <c r="N9" s="46"/>
      <c r="O9" s="46"/>
      <c r="P9" s="46"/>
      <c r="Q9" s="46"/>
      <c r="R9" s="46"/>
      <c r="S9" s="46"/>
      <c r="T9" s="46"/>
      <c r="U9" s="46"/>
      <c r="V9" s="46"/>
      <c r="W9" s="46"/>
    </row>
    <row r="10" ht="32.9" customHeight="1" spans="1:23">
      <c r="A10" s="66" t="s">
        <v>254</v>
      </c>
      <c r="B10" s="144" t="s">
        <v>255</v>
      </c>
      <c r="C10" s="66" t="s">
        <v>253</v>
      </c>
      <c r="D10" s="66" t="s">
        <v>65</v>
      </c>
      <c r="E10" s="66" t="s">
        <v>103</v>
      </c>
      <c r="F10" s="66" t="s">
        <v>256</v>
      </c>
      <c r="G10" s="66" t="s">
        <v>257</v>
      </c>
      <c r="H10" s="66" t="s">
        <v>258</v>
      </c>
      <c r="I10" s="46">
        <v>10000</v>
      </c>
      <c r="J10" s="46">
        <v>10000</v>
      </c>
      <c r="K10" s="46">
        <v>10000</v>
      </c>
      <c r="L10" s="46"/>
      <c r="M10" s="46"/>
      <c r="N10" s="46"/>
      <c r="O10" s="46"/>
      <c r="P10" s="46"/>
      <c r="Q10" s="46"/>
      <c r="R10" s="46"/>
      <c r="S10" s="46"/>
      <c r="T10" s="46"/>
      <c r="U10" s="46"/>
      <c r="V10" s="46"/>
      <c r="W10" s="46"/>
    </row>
    <row r="11" ht="32.9" customHeight="1" spans="1:23">
      <c r="A11" s="66" t="s">
        <v>254</v>
      </c>
      <c r="B11" s="144" t="s">
        <v>255</v>
      </c>
      <c r="C11" s="66" t="s">
        <v>253</v>
      </c>
      <c r="D11" s="66" t="s">
        <v>65</v>
      </c>
      <c r="E11" s="66" t="s">
        <v>103</v>
      </c>
      <c r="F11" s="66" t="s">
        <v>256</v>
      </c>
      <c r="G11" s="66" t="s">
        <v>259</v>
      </c>
      <c r="H11" s="66" t="s">
        <v>260</v>
      </c>
      <c r="I11" s="46">
        <v>10000</v>
      </c>
      <c r="J11" s="46">
        <v>10000</v>
      </c>
      <c r="K11" s="46">
        <v>10000</v>
      </c>
      <c r="L11" s="46"/>
      <c r="M11" s="46"/>
      <c r="N11" s="46"/>
      <c r="O11" s="46"/>
      <c r="P11" s="46"/>
      <c r="Q11" s="46"/>
      <c r="R11" s="46"/>
      <c r="S11" s="46"/>
      <c r="T11" s="46"/>
      <c r="U11" s="46"/>
      <c r="V11" s="46"/>
      <c r="W11" s="46"/>
    </row>
    <row r="12" ht="32.9" customHeight="1" spans="1:23">
      <c r="A12" s="66" t="s">
        <v>254</v>
      </c>
      <c r="B12" s="144" t="s">
        <v>255</v>
      </c>
      <c r="C12" s="66" t="s">
        <v>253</v>
      </c>
      <c r="D12" s="66" t="s">
        <v>65</v>
      </c>
      <c r="E12" s="66" t="s">
        <v>103</v>
      </c>
      <c r="F12" s="66" t="s">
        <v>256</v>
      </c>
      <c r="G12" s="66" t="s">
        <v>215</v>
      </c>
      <c r="H12" s="66" t="s">
        <v>216</v>
      </c>
      <c r="I12" s="46">
        <v>169000</v>
      </c>
      <c r="J12" s="46">
        <v>169000</v>
      </c>
      <c r="K12" s="46">
        <v>169000</v>
      </c>
      <c r="L12" s="46"/>
      <c r="M12" s="46"/>
      <c r="N12" s="46"/>
      <c r="O12" s="46"/>
      <c r="P12" s="46"/>
      <c r="Q12" s="46"/>
      <c r="R12" s="46"/>
      <c r="S12" s="46"/>
      <c r="T12" s="46"/>
      <c r="U12" s="46"/>
      <c r="V12" s="46"/>
      <c r="W12" s="46"/>
    </row>
    <row r="13" ht="32.9" customHeight="1" spans="1:23">
      <c r="A13" s="66" t="s">
        <v>254</v>
      </c>
      <c r="B13" s="144" t="s">
        <v>255</v>
      </c>
      <c r="C13" s="66" t="s">
        <v>253</v>
      </c>
      <c r="D13" s="66" t="s">
        <v>65</v>
      </c>
      <c r="E13" s="66" t="s">
        <v>103</v>
      </c>
      <c r="F13" s="66" t="s">
        <v>256</v>
      </c>
      <c r="G13" s="66" t="s">
        <v>196</v>
      </c>
      <c r="H13" s="66" t="s">
        <v>197</v>
      </c>
      <c r="I13" s="46">
        <v>21000</v>
      </c>
      <c r="J13" s="46">
        <v>21000</v>
      </c>
      <c r="K13" s="46">
        <v>21000</v>
      </c>
      <c r="L13" s="46"/>
      <c r="M13" s="46"/>
      <c r="N13" s="46"/>
      <c r="O13" s="46"/>
      <c r="P13" s="46"/>
      <c r="Q13" s="46"/>
      <c r="R13" s="46"/>
      <c r="S13" s="46"/>
      <c r="T13" s="46"/>
      <c r="U13" s="46"/>
      <c r="V13" s="46"/>
      <c r="W13" s="46"/>
    </row>
    <row r="14" ht="32.9" customHeight="1" spans="1:23">
      <c r="A14" s="66" t="s">
        <v>254</v>
      </c>
      <c r="B14" s="144" t="s">
        <v>255</v>
      </c>
      <c r="C14" s="66" t="s">
        <v>253</v>
      </c>
      <c r="D14" s="66" t="s">
        <v>65</v>
      </c>
      <c r="E14" s="66" t="s">
        <v>103</v>
      </c>
      <c r="F14" s="66" t="s">
        <v>256</v>
      </c>
      <c r="G14" s="66" t="s">
        <v>261</v>
      </c>
      <c r="H14" s="66" t="s">
        <v>262</v>
      </c>
      <c r="I14" s="46">
        <v>13500</v>
      </c>
      <c r="J14" s="46">
        <v>13500</v>
      </c>
      <c r="K14" s="46">
        <v>13500</v>
      </c>
      <c r="L14" s="46"/>
      <c r="M14" s="46"/>
      <c r="N14" s="46"/>
      <c r="O14" s="46"/>
      <c r="P14" s="46"/>
      <c r="Q14" s="46"/>
      <c r="R14" s="46"/>
      <c r="S14" s="46"/>
      <c r="T14" s="46"/>
      <c r="U14" s="46"/>
      <c r="V14" s="46"/>
      <c r="W14" s="46"/>
    </row>
    <row r="15" ht="32.9" customHeight="1" spans="1:23">
      <c r="A15" s="66"/>
      <c r="B15" s="66"/>
      <c r="C15" s="66" t="s">
        <v>263</v>
      </c>
      <c r="D15" s="66"/>
      <c r="E15" s="66"/>
      <c r="F15" s="66"/>
      <c r="G15" s="66"/>
      <c r="H15" s="66"/>
      <c r="I15" s="46">
        <v>33049.65</v>
      </c>
      <c r="J15" s="46"/>
      <c r="K15" s="46"/>
      <c r="L15" s="46"/>
      <c r="M15" s="46"/>
      <c r="N15" s="46"/>
      <c r="O15" s="46"/>
      <c r="P15" s="46"/>
      <c r="Q15" s="46"/>
      <c r="R15" s="46">
        <v>33049.65</v>
      </c>
      <c r="S15" s="46"/>
      <c r="T15" s="46"/>
      <c r="U15" s="46"/>
      <c r="V15" s="46"/>
      <c r="W15" s="46">
        <v>33049.65</v>
      </c>
    </row>
    <row r="16" ht="32.9" customHeight="1" spans="1:23">
      <c r="A16" s="66" t="s">
        <v>264</v>
      </c>
      <c r="B16" s="144" t="s">
        <v>265</v>
      </c>
      <c r="C16" s="66" t="s">
        <v>263</v>
      </c>
      <c r="D16" s="66" t="s">
        <v>65</v>
      </c>
      <c r="E16" s="66" t="s">
        <v>87</v>
      </c>
      <c r="F16" s="66" t="s">
        <v>266</v>
      </c>
      <c r="G16" s="66" t="s">
        <v>267</v>
      </c>
      <c r="H16" s="66" t="s">
        <v>268</v>
      </c>
      <c r="I16" s="46">
        <v>33049.65</v>
      </c>
      <c r="J16" s="46"/>
      <c r="K16" s="46"/>
      <c r="L16" s="46"/>
      <c r="M16" s="46"/>
      <c r="N16" s="46"/>
      <c r="O16" s="46"/>
      <c r="P16" s="46"/>
      <c r="Q16" s="46"/>
      <c r="R16" s="46">
        <v>33049.65</v>
      </c>
      <c r="S16" s="46"/>
      <c r="T16" s="46"/>
      <c r="U16" s="46"/>
      <c r="V16" s="46"/>
      <c r="W16" s="46">
        <v>33049.65</v>
      </c>
    </row>
    <row r="17" ht="32.9" customHeight="1" spans="1:23">
      <c r="A17" s="66"/>
      <c r="B17" s="66"/>
      <c r="C17" s="66" t="s">
        <v>269</v>
      </c>
      <c r="D17" s="66"/>
      <c r="E17" s="66"/>
      <c r="F17" s="66"/>
      <c r="G17" s="66"/>
      <c r="H17" s="66"/>
      <c r="I17" s="46">
        <v>100000</v>
      </c>
      <c r="J17" s="46">
        <v>100000</v>
      </c>
      <c r="K17" s="46">
        <v>100000</v>
      </c>
      <c r="L17" s="46"/>
      <c r="M17" s="46"/>
      <c r="N17" s="46"/>
      <c r="O17" s="46"/>
      <c r="P17" s="46"/>
      <c r="Q17" s="46"/>
      <c r="R17" s="46"/>
      <c r="S17" s="46"/>
      <c r="T17" s="46"/>
      <c r="U17" s="46"/>
      <c r="V17" s="46"/>
      <c r="W17" s="46"/>
    </row>
    <row r="18" ht="32.9" customHeight="1" spans="1:23">
      <c r="A18" s="66" t="s">
        <v>254</v>
      </c>
      <c r="B18" s="144" t="s">
        <v>270</v>
      </c>
      <c r="C18" s="66" t="s">
        <v>269</v>
      </c>
      <c r="D18" s="66" t="s">
        <v>65</v>
      </c>
      <c r="E18" s="66" t="s">
        <v>102</v>
      </c>
      <c r="F18" s="66" t="s">
        <v>164</v>
      </c>
      <c r="G18" s="66" t="s">
        <v>221</v>
      </c>
      <c r="H18" s="66" t="s">
        <v>222</v>
      </c>
      <c r="I18" s="46">
        <v>30000</v>
      </c>
      <c r="J18" s="46">
        <v>30000</v>
      </c>
      <c r="K18" s="46">
        <v>30000</v>
      </c>
      <c r="L18" s="46"/>
      <c r="M18" s="46"/>
      <c r="N18" s="46"/>
      <c r="O18" s="46"/>
      <c r="P18" s="46"/>
      <c r="Q18" s="46"/>
      <c r="R18" s="46"/>
      <c r="S18" s="46"/>
      <c r="T18" s="46"/>
      <c r="U18" s="46"/>
      <c r="V18" s="46"/>
      <c r="W18" s="46"/>
    </row>
    <row r="19" ht="32.9" customHeight="1" spans="1:23">
      <c r="A19" s="66" t="s">
        <v>254</v>
      </c>
      <c r="B19" s="144" t="s">
        <v>270</v>
      </c>
      <c r="C19" s="66" t="s">
        <v>269</v>
      </c>
      <c r="D19" s="66" t="s">
        <v>65</v>
      </c>
      <c r="E19" s="66" t="s">
        <v>102</v>
      </c>
      <c r="F19" s="66" t="s">
        <v>164</v>
      </c>
      <c r="G19" s="66" t="s">
        <v>259</v>
      </c>
      <c r="H19" s="66" t="s">
        <v>260</v>
      </c>
      <c r="I19" s="46">
        <v>20000</v>
      </c>
      <c r="J19" s="46">
        <v>20000</v>
      </c>
      <c r="K19" s="46">
        <v>20000</v>
      </c>
      <c r="L19" s="46"/>
      <c r="M19" s="46"/>
      <c r="N19" s="46"/>
      <c r="O19" s="46"/>
      <c r="P19" s="46"/>
      <c r="Q19" s="46"/>
      <c r="R19" s="46"/>
      <c r="S19" s="46"/>
      <c r="T19" s="46"/>
      <c r="U19" s="46"/>
      <c r="V19" s="46"/>
      <c r="W19" s="46"/>
    </row>
    <row r="20" ht="32.9" customHeight="1" spans="1:23">
      <c r="A20" s="66" t="s">
        <v>254</v>
      </c>
      <c r="B20" s="144" t="s">
        <v>270</v>
      </c>
      <c r="C20" s="66" t="s">
        <v>269</v>
      </c>
      <c r="D20" s="66" t="s">
        <v>65</v>
      </c>
      <c r="E20" s="66" t="s">
        <v>102</v>
      </c>
      <c r="F20" s="66" t="s">
        <v>164</v>
      </c>
      <c r="G20" s="66" t="s">
        <v>215</v>
      </c>
      <c r="H20" s="66" t="s">
        <v>216</v>
      </c>
      <c r="I20" s="46">
        <v>26000</v>
      </c>
      <c r="J20" s="46">
        <v>26000</v>
      </c>
      <c r="K20" s="46">
        <v>26000</v>
      </c>
      <c r="L20" s="46"/>
      <c r="M20" s="46"/>
      <c r="N20" s="46"/>
      <c r="O20" s="46"/>
      <c r="P20" s="46"/>
      <c r="Q20" s="46"/>
      <c r="R20" s="46"/>
      <c r="S20" s="46"/>
      <c r="T20" s="46"/>
      <c r="U20" s="46"/>
      <c r="V20" s="46"/>
      <c r="W20" s="46"/>
    </row>
    <row r="21" ht="32.9" customHeight="1" spans="1:23">
      <c r="A21" s="66" t="s">
        <v>254</v>
      </c>
      <c r="B21" s="144" t="s">
        <v>270</v>
      </c>
      <c r="C21" s="66" t="s">
        <v>269</v>
      </c>
      <c r="D21" s="66" t="s">
        <v>65</v>
      </c>
      <c r="E21" s="66" t="s">
        <v>102</v>
      </c>
      <c r="F21" s="66" t="s">
        <v>164</v>
      </c>
      <c r="G21" s="66" t="s">
        <v>271</v>
      </c>
      <c r="H21" s="66" t="s">
        <v>272</v>
      </c>
      <c r="I21" s="46">
        <v>24000</v>
      </c>
      <c r="J21" s="46">
        <v>24000</v>
      </c>
      <c r="K21" s="46">
        <v>24000</v>
      </c>
      <c r="L21" s="46"/>
      <c r="M21" s="46"/>
      <c r="N21" s="46"/>
      <c r="O21" s="46"/>
      <c r="P21" s="46"/>
      <c r="Q21" s="46"/>
      <c r="R21" s="46"/>
      <c r="S21" s="46"/>
      <c r="T21" s="46"/>
      <c r="U21" s="46"/>
      <c r="V21" s="46"/>
      <c r="W21" s="46"/>
    </row>
    <row r="22" ht="32.9" customHeight="1" spans="1:23">
      <c r="A22" s="66"/>
      <c r="B22" s="66"/>
      <c r="C22" s="66" t="s">
        <v>273</v>
      </c>
      <c r="D22" s="66"/>
      <c r="E22" s="66"/>
      <c r="F22" s="66"/>
      <c r="G22" s="66"/>
      <c r="H22" s="66"/>
      <c r="I22" s="46">
        <v>300</v>
      </c>
      <c r="J22" s="46"/>
      <c r="K22" s="46"/>
      <c r="L22" s="46"/>
      <c r="M22" s="46"/>
      <c r="N22" s="46"/>
      <c r="O22" s="46"/>
      <c r="P22" s="46"/>
      <c r="Q22" s="46"/>
      <c r="R22" s="46">
        <v>300</v>
      </c>
      <c r="S22" s="46"/>
      <c r="T22" s="46"/>
      <c r="U22" s="46"/>
      <c r="V22" s="46"/>
      <c r="W22" s="46">
        <v>300</v>
      </c>
    </row>
    <row r="23" ht="32.9" customHeight="1" spans="1:23">
      <c r="A23" s="66" t="s">
        <v>264</v>
      </c>
      <c r="B23" s="144" t="s">
        <v>274</v>
      </c>
      <c r="C23" s="66" t="s">
        <v>273</v>
      </c>
      <c r="D23" s="66" t="s">
        <v>65</v>
      </c>
      <c r="E23" s="66" t="s">
        <v>81</v>
      </c>
      <c r="F23" s="66" t="s">
        <v>275</v>
      </c>
      <c r="G23" s="66" t="s">
        <v>205</v>
      </c>
      <c r="H23" s="66" t="s">
        <v>206</v>
      </c>
      <c r="I23" s="46">
        <v>300</v>
      </c>
      <c r="J23" s="46"/>
      <c r="K23" s="46"/>
      <c r="L23" s="46"/>
      <c r="M23" s="46"/>
      <c r="N23" s="46"/>
      <c r="O23" s="46"/>
      <c r="P23" s="46"/>
      <c r="Q23" s="46"/>
      <c r="R23" s="46">
        <v>300</v>
      </c>
      <c r="S23" s="46"/>
      <c r="T23" s="46"/>
      <c r="U23" s="46"/>
      <c r="V23" s="46"/>
      <c r="W23" s="46">
        <v>300</v>
      </c>
    </row>
    <row r="24" ht="32.9" customHeight="1" spans="1:23">
      <c r="A24" s="66"/>
      <c r="B24" s="66"/>
      <c r="C24" s="66" t="s">
        <v>276</v>
      </c>
      <c r="D24" s="66"/>
      <c r="E24" s="66"/>
      <c r="F24" s="66"/>
      <c r="G24" s="66"/>
      <c r="H24" s="66"/>
      <c r="I24" s="46">
        <v>8000000</v>
      </c>
      <c r="J24" s="46"/>
      <c r="K24" s="46"/>
      <c r="L24" s="46"/>
      <c r="M24" s="46"/>
      <c r="N24" s="46">
        <v>8000000</v>
      </c>
      <c r="O24" s="46"/>
      <c r="P24" s="46"/>
      <c r="Q24" s="46"/>
      <c r="R24" s="46"/>
      <c r="S24" s="46"/>
      <c r="T24" s="46"/>
      <c r="U24" s="46"/>
      <c r="V24" s="46"/>
      <c r="W24" s="46"/>
    </row>
    <row r="25" ht="32.9" customHeight="1" spans="1:23">
      <c r="A25" s="66" t="s">
        <v>254</v>
      </c>
      <c r="B25" s="144" t="s">
        <v>277</v>
      </c>
      <c r="C25" s="66" t="s">
        <v>276</v>
      </c>
      <c r="D25" s="66" t="s">
        <v>65</v>
      </c>
      <c r="E25" s="66" t="s">
        <v>100</v>
      </c>
      <c r="F25" s="66" t="s">
        <v>278</v>
      </c>
      <c r="G25" s="66" t="s">
        <v>279</v>
      </c>
      <c r="H25" s="66" t="s">
        <v>280</v>
      </c>
      <c r="I25" s="46">
        <v>8000000</v>
      </c>
      <c r="J25" s="46"/>
      <c r="K25" s="46"/>
      <c r="L25" s="46"/>
      <c r="M25" s="46"/>
      <c r="N25" s="46">
        <v>8000000</v>
      </c>
      <c r="O25" s="46"/>
      <c r="P25" s="46"/>
      <c r="Q25" s="46"/>
      <c r="R25" s="46"/>
      <c r="S25" s="46"/>
      <c r="T25" s="46"/>
      <c r="U25" s="46"/>
      <c r="V25" s="46"/>
      <c r="W25" s="46"/>
    </row>
    <row r="26" ht="32.9" customHeight="1" spans="1:23">
      <c r="A26" s="66"/>
      <c r="B26" s="66"/>
      <c r="C26" s="66" t="s">
        <v>281</v>
      </c>
      <c r="D26" s="66"/>
      <c r="E26" s="66"/>
      <c r="F26" s="66"/>
      <c r="G26" s="66"/>
      <c r="H26" s="66"/>
      <c r="I26" s="46">
        <v>9700000</v>
      </c>
      <c r="J26" s="46"/>
      <c r="K26" s="46"/>
      <c r="L26" s="46"/>
      <c r="M26" s="46"/>
      <c r="N26" s="46">
        <v>9700000</v>
      </c>
      <c r="O26" s="46"/>
      <c r="P26" s="46"/>
      <c r="Q26" s="46"/>
      <c r="R26" s="46"/>
      <c r="S26" s="46"/>
      <c r="T26" s="46"/>
      <c r="U26" s="46"/>
      <c r="V26" s="46"/>
      <c r="W26" s="46"/>
    </row>
    <row r="27" ht="32.9" customHeight="1" spans="1:23">
      <c r="A27" s="66" t="s">
        <v>264</v>
      </c>
      <c r="B27" s="144" t="s">
        <v>282</v>
      </c>
      <c r="C27" s="66" t="s">
        <v>281</v>
      </c>
      <c r="D27" s="66" t="s">
        <v>65</v>
      </c>
      <c r="E27" s="66" t="s">
        <v>100</v>
      </c>
      <c r="F27" s="66" t="s">
        <v>278</v>
      </c>
      <c r="G27" s="66" t="s">
        <v>279</v>
      </c>
      <c r="H27" s="66" t="s">
        <v>280</v>
      </c>
      <c r="I27" s="46">
        <v>9700000</v>
      </c>
      <c r="J27" s="46"/>
      <c r="K27" s="46"/>
      <c r="L27" s="46"/>
      <c r="M27" s="46"/>
      <c r="N27" s="46">
        <v>9700000</v>
      </c>
      <c r="O27" s="46"/>
      <c r="P27" s="46"/>
      <c r="Q27" s="46"/>
      <c r="R27" s="46"/>
      <c r="S27" s="46"/>
      <c r="T27" s="46"/>
      <c r="U27" s="46"/>
      <c r="V27" s="46"/>
      <c r="W27" s="46"/>
    </row>
    <row r="28" ht="18.75" customHeight="1" spans="1:23">
      <c r="A28" s="41" t="s">
        <v>283</v>
      </c>
      <c r="B28" s="42"/>
      <c r="C28" s="42"/>
      <c r="D28" s="42"/>
      <c r="E28" s="42"/>
      <c r="F28" s="42"/>
      <c r="G28" s="42"/>
      <c r="H28" s="47"/>
      <c r="I28" s="46">
        <v>18079349.65</v>
      </c>
      <c r="J28" s="46">
        <v>346000</v>
      </c>
      <c r="K28" s="46">
        <v>346000</v>
      </c>
      <c r="L28" s="46"/>
      <c r="M28" s="46"/>
      <c r="N28" s="46">
        <v>17700000</v>
      </c>
      <c r="O28" s="46"/>
      <c r="P28" s="46"/>
      <c r="Q28" s="46"/>
      <c r="R28" s="46">
        <v>33349.65</v>
      </c>
      <c r="S28" s="46"/>
      <c r="T28" s="46"/>
      <c r="U28" s="46"/>
      <c r="V28" s="46"/>
      <c r="W28" s="46">
        <v>33349.65</v>
      </c>
    </row>
  </sheetData>
  <mergeCells count="28">
    <mergeCell ref="A2:W2"/>
    <mergeCell ref="A3:I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abSelected="1" topLeftCell="B1" workbookViewId="0">
      <selection activeCell="E9" sqref="E9"/>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181818181818" customWidth="1"/>
    <col min="8" max="8" width="9.31818181818182" customWidth="1"/>
    <col min="9" max="9" width="13.4272727272727" customWidth="1"/>
    <col min="10" max="10" width="27.4545454545455" customWidth="1"/>
  </cols>
  <sheetData>
    <row r="1" customHeight="1" spans="10:10">
      <c r="J1" s="141" t="s">
        <v>284</v>
      </c>
    </row>
    <row r="2" ht="28.5" customHeight="1" spans="1:10">
      <c r="A2" s="140" t="s">
        <v>285</v>
      </c>
      <c r="B2" s="31"/>
      <c r="C2" s="31"/>
      <c r="D2" s="31"/>
      <c r="E2" s="31"/>
      <c r="F2" s="101"/>
      <c r="G2" s="31"/>
      <c r="H2" s="101"/>
      <c r="I2" s="101"/>
      <c r="J2" s="31"/>
    </row>
    <row r="3" ht="15" customHeight="1" spans="1:1">
      <c r="A3" s="4" t="s">
        <v>2</v>
      </c>
    </row>
    <row r="4" ht="14.25" customHeight="1" spans="1:10">
      <c r="A4" s="65" t="s">
        <v>286</v>
      </c>
      <c r="B4" s="65" t="s">
        <v>287</v>
      </c>
      <c r="C4" s="65" t="s">
        <v>288</v>
      </c>
      <c r="D4" s="65" t="s">
        <v>289</v>
      </c>
      <c r="E4" s="65" t="s">
        <v>290</v>
      </c>
      <c r="F4" s="53" t="s">
        <v>291</v>
      </c>
      <c r="G4" s="65" t="s">
        <v>292</v>
      </c>
      <c r="H4" s="53" t="s">
        <v>293</v>
      </c>
      <c r="I4" s="53" t="s">
        <v>294</v>
      </c>
      <c r="J4" s="65" t="s">
        <v>295</v>
      </c>
    </row>
    <row r="5" ht="14.25" customHeight="1" spans="1:10">
      <c r="A5" s="65">
        <v>1</v>
      </c>
      <c r="B5" s="65">
        <v>2</v>
      </c>
      <c r="C5" s="65">
        <v>3</v>
      </c>
      <c r="D5" s="65">
        <v>4</v>
      </c>
      <c r="E5" s="65">
        <v>5</v>
      </c>
      <c r="F5" s="53">
        <v>6</v>
      </c>
      <c r="G5" s="65">
        <v>7</v>
      </c>
      <c r="H5" s="53">
        <v>8</v>
      </c>
      <c r="I5" s="53">
        <v>9</v>
      </c>
      <c r="J5" s="65">
        <v>10</v>
      </c>
    </row>
    <row r="6" ht="15" customHeight="1" spans="1:10">
      <c r="A6" s="66" t="s">
        <v>65</v>
      </c>
      <c r="B6" s="67"/>
      <c r="C6" s="67"/>
      <c r="D6" s="67"/>
      <c r="E6" s="69"/>
      <c r="F6" s="70"/>
      <c r="G6" s="69"/>
      <c r="H6" s="70"/>
      <c r="I6" s="70"/>
      <c r="J6" s="69"/>
    </row>
    <row r="7" ht="33.75" customHeight="1" spans="1:10">
      <c r="A7" s="66" t="s">
        <v>263</v>
      </c>
      <c r="B7" s="66" t="s">
        <v>296</v>
      </c>
      <c r="C7" s="66" t="s">
        <v>297</v>
      </c>
      <c r="D7" s="66" t="s">
        <v>298</v>
      </c>
      <c r="E7" s="66" t="s">
        <v>299</v>
      </c>
      <c r="F7" s="66" t="s">
        <v>300</v>
      </c>
      <c r="G7" s="39" t="s">
        <v>56</v>
      </c>
      <c r="H7" s="66" t="s">
        <v>301</v>
      </c>
      <c r="I7" s="66" t="s">
        <v>302</v>
      </c>
      <c r="J7" s="66" t="s">
        <v>303</v>
      </c>
    </row>
    <row r="8" ht="33.75" customHeight="1" spans="1:10">
      <c r="A8" s="66" t="s">
        <v>263</v>
      </c>
      <c r="B8" s="66" t="s">
        <v>296</v>
      </c>
      <c r="C8" s="66" t="s">
        <v>297</v>
      </c>
      <c r="D8" s="66" t="s">
        <v>298</v>
      </c>
      <c r="E8" s="66" t="s">
        <v>304</v>
      </c>
      <c r="F8" s="66" t="s">
        <v>305</v>
      </c>
      <c r="G8" s="39" t="s">
        <v>45</v>
      </c>
      <c r="H8" s="66" t="s">
        <v>306</v>
      </c>
      <c r="I8" s="66" t="s">
        <v>302</v>
      </c>
      <c r="J8" s="66" t="s">
        <v>307</v>
      </c>
    </row>
    <row r="9" ht="33.75" customHeight="1" spans="1:10">
      <c r="A9" s="66" t="s">
        <v>263</v>
      </c>
      <c r="B9" s="66" t="s">
        <v>296</v>
      </c>
      <c r="C9" s="66" t="s">
        <v>297</v>
      </c>
      <c r="D9" s="66" t="s">
        <v>308</v>
      </c>
      <c r="E9" s="66" t="s">
        <v>309</v>
      </c>
      <c r="F9" s="66" t="s">
        <v>300</v>
      </c>
      <c r="G9" s="39" t="s">
        <v>310</v>
      </c>
      <c r="H9" s="66" t="s">
        <v>311</v>
      </c>
      <c r="I9" s="66" t="s">
        <v>302</v>
      </c>
      <c r="J9" s="66" t="s">
        <v>312</v>
      </c>
    </row>
    <row r="10" ht="33.75" customHeight="1" spans="1:10">
      <c r="A10" s="66" t="s">
        <v>263</v>
      </c>
      <c r="B10" s="66" t="s">
        <v>296</v>
      </c>
      <c r="C10" s="66" t="s">
        <v>313</v>
      </c>
      <c r="D10" s="66" t="s">
        <v>314</v>
      </c>
      <c r="E10" s="66" t="s">
        <v>315</v>
      </c>
      <c r="F10" s="66" t="s">
        <v>300</v>
      </c>
      <c r="G10" s="39" t="s">
        <v>316</v>
      </c>
      <c r="H10" s="66"/>
      <c r="I10" s="66" t="s">
        <v>317</v>
      </c>
      <c r="J10" s="66" t="s">
        <v>318</v>
      </c>
    </row>
    <row r="11" ht="33.75" customHeight="1" spans="1:10">
      <c r="A11" s="66" t="s">
        <v>263</v>
      </c>
      <c r="B11" s="66" t="s">
        <v>296</v>
      </c>
      <c r="C11" s="66" t="s">
        <v>319</v>
      </c>
      <c r="D11" s="66" t="s">
        <v>320</v>
      </c>
      <c r="E11" s="66" t="s">
        <v>321</v>
      </c>
      <c r="F11" s="66" t="s">
        <v>305</v>
      </c>
      <c r="G11" s="39" t="s">
        <v>322</v>
      </c>
      <c r="H11" s="66" t="s">
        <v>311</v>
      </c>
      <c r="I11" s="66" t="s">
        <v>302</v>
      </c>
      <c r="J11" s="66" t="s">
        <v>323</v>
      </c>
    </row>
    <row r="12" ht="33.75" customHeight="1" spans="1:10">
      <c r="A12" s="66" t="s">
        <v>269</v>
      </c>
      <c r="B12" s="66" t="s">
        <v>324</v>
      </c>
      <c r="C12" s="66" t="s">
        <v>297</v>
      </c>
      <c r="D12" s="66" t="s">
        <v>298</v>
      </c>
      <c r="E12" s="66" t="s">
        <v>325</v>
      </c>
      <c r="F12" s="66" t="s">
        <v>305</v>
      </c>
      <c r="G12" s="39" t="s">
        <v>55</v>
      </c>
      <c r="H12" s="66" t="s">
        <v>306</v>
      </c>
      <c r="I12" s="66" t="s">
        <v>302</v>
      </c>
      <c r="J12" s="66" t="s">
        <v>326</v>
      </c>
    </row>
    <row r="13" ht="33.75" customHeight="1" spans="1:10">
      <c r="A13" s="66" t="s">
        <v>269</v>
      </c>
      <c r="B13" s="66" t="s">
        <v>324</v>
      </c>
      <c r="C13" s="66" t="s">
        <v>297</v>
      </c>
      <c r="D13" s="66" t="s">
        <v>298</v>
      </c>
      <c r="E13" s="66" t="s">
        <v>327</v>
      </c>
      <c r="F13" s="66" t="s">
        <v>305</v>
      </c>
      <c r="G13" s="39" t="s">
        <v>56</v>
      </c>
      <c r="H13" s="66" t="s">
        <v>328</v>
      </c>
      <c r="I13" s="66" t="s">
        <v>302</v>
      </c>
      <c r="J13" s="66" t="s">
        <v>329</v>
      </c>
    </row>
    <row r="14" ht="33.75" customHeight="1" spans="1:10">
      <c r="A14" s="66" t="s">
        <v>269</v>
      </c>
      <c r="B14" s="66" t="s">
        <v>324</v>
      </c>
      <c r="C14" s="66" t="s">
        <v>297</v>
      </c>
      <c r="D14" s="66" t="s">
        <v>298</v>
      </c>
      <c r="E14" s="66" t="s">
        <v>330</v>
      </c>
      <c r="F14" s="66" t="s">
        <v>300</v>
      </c>
      <c r="G14" s="39" t="s">
        <v>331</v>
      </c>
      <c r="H14" s="66" t="s">
        <v>332</v>
      </c>
      <c r="I14" s="66" t="s">
        <v>302</v>
      </c>
      <c r="J14" s="66" t="s">
        <v>333</v>
      </c>
    </row>
    <row r="15" ht="33.75" customHeight="1" spans="1:10">
      <c r="A15" s="66" t="s">
        <v>269</v>
      </c>
      <c r="B15" s="66" t="s">
        <v>324</v>
      </c>
      <c r="C15" s="66" t="s">
        <v>297</v>
      </c>
      <c r="D15" s="66" t="s">
        <v>308</v>
      </c>
      <c r="E15" s="66" t="s">
        <v>334</v>
      </c>
      <c r="F15" s="66" t="s">
        <v>305</v>
      </c>
      <c r="G15" s="39" t="s">
        <v>335</v>
      </c>
      <c r="H15" s="66" t="s">
        <v>311</v>
      </c>
      <c r="I15" s="66" t="s">
        <v>302</v>
      </c>
      <c r="J15" s="66" t="s">
        <v>336</v>
      </c>
    </row>
    <row r="16" ht="33.75" customHeight="1" spans="1:10">
      <c r="A16" s="66" t="s">
        <v>269</v>
      </c>
      <c r="B16" s="66" t="s">
        <v>324</v>
      </c>
      <c r="C16" s="66" t="s">
        <v>313</v>
      </c>
      <c r="D16" s="66" t="s">
        <v>337</v>
      </c>
      <c r="E16" s="66" t="s">
        <v>338</v>
      </c>
      <c r="F16" s="66" t="s">
        <v>305</v>
      </c>
      <c r="G16" s="39" t="s">
        <v>339</v>
      </c>
      <c r="H16" s="66" t="s">
        <v>311</v>
      </c>
      <c r="I16" s="66" t="s">
        <v>302</v>
      </c>
      <c r="J16" s="66" t="s">
        <v>340</v>
      </c>
    </row>
    <row r="17" ht="33.75" customHeight="1" spans="1:10">
      <c r="A17" s="66" t="s">
        <v>269</v>
      </c>
      <c r="B17" s="66" t="s">
        <v>324</v>
      </c>
      <c r="C17" s="66" t="s">
        <v>313</v>
      </c>
      <c r="D17" s="66" t="s">
        <v>337</v>
      </c>
      <c r="E17" s="66" t="s">
        <v>341</v>
      </c>
      <c r="F17" s="66" t="s">
        <v>300</v>
      </c>
      <c r="G17" s="39" t="s">
        <v>310</v>
      </c>
      <c r="H17" s="66" t="s">
        <v>311</v>
      </c>
      <c r="I17" s="66" t="s">
        <v>302</v>
      </c>
      <c r="J17" s="66" t="s">
        <v>342</v>
      </c>
    </row>
    <row r="18" ht="33.75" customHeight="1" spans="1:10">
      <c r="A18" s="66" t="s">
        <v>269</v>
      </c>
      <c r="B18" s="66" t="s">
        <v>324</v>
      </c>
      <c r="C18" s="66" t="s">
        <v>319</v>
      </c>
      <c r="D18" s="66" t="s">
        <v>320</v>
      </c>
      <c r="E18" s="66" t="s">
        <v>343</v>
      </c>
      <c r="F18" s="66" t="s">
        <v>305</v>
      </c>
      <c r="G18" s="39" t="s">
        <v>322</v>
      </c>
      <c r="H18" s="66" t="s">
        <v>311</v>
      </c>
      <c r="I18" s="66" t="s">
        <v>302</v>
      </c>
      <c r="J18" s="66" t="s">
        <v>344</v>
      </c>
    </row>
    <row r="19" ht="33.75" customHeight="1" spans="1:10">
      <c r="A19" s="66" t="s">
        <v>273</v>
      </c>
      <c r="B19" s="66" t="s">
        <v>345</v>
      </c>
      <c r="C19" s="66" t="s">
        <v>297</v>
      </c>
      <c r="D19" s="66" t="s">
        <v>298</v>
      </c>
      <c r="E19" s="66" t="s">
        <v>346</v>
      </c>
      <c r="F19" s="66" t="s">
        <v>300</v>
      </c>
      <c r="G19" s="39" t="s">
        <v>48</v>
      </c>
      <c r="H19" s="66" t="s">
        <v>347</v>
      </c>
      <c r="I19" s="66" t="s">
        <v>302</v>
      </c>
      <c r="J19" s="66" t="s">
        <v>348</v>
      </c>
    </row>
    <row r="20" ht="33.75" customHeight="1" spans="1:10">
      <c r="A20" s="66" t="s">
        <v>273</v>
      </c>
      <c r="B20" s="66" t="s">
        <v>345</v>
      </c>
      <c r="C20" s="66" t="s">
        <v>297</v>
      </c>
      <c r="D20" s="66" t="s">
        <v>298</v>
      </c>
      <c r="E20" s="66" t="s">
        <v>349</v>
      </c>
      <c r="F20" s="66" t="s">
        <v>300</v>
      </c>
      <c r="G20" s="39" t="s">
        <v>310</v>
      </c>
      <c r="H20" s="66" t="s">
        <v>311</v>
      </c>
      <c r="I20" s="66" t="s">
        <v>302</v>
      </c>
      <c r="J20" s="66" t="s">
        <v>350</v>
      </c>
    </row>
    <row r="21" ht="33.75" customHeight="1" spans="1:10">
      <c r="A21" s="66" t="s">
        <v>273</v>
      </c>
      <c r="B21" s="66" t="s">
        <v>345</v>
      </c>
      <c r="C21" s="66" t="s">
        <v>297</v>
      </c>
      <c r="D21" s="66" t="s">
        <v>351</v>
      </c>
      <c r="E21" s="66" t="s">
        <v>352</v>
      </c>
      <c r="F21" s="66" t="s">
        <v>300</v>
      </c>
      <c r="G21" s="39" t="s">
        <v>310</v>
      </c>
      <c r="H21" s="66" t="s">
        <v>311</v>
      </c>
      <c r="I21" s="66" t="s">
        <v>302</v>
      </c>
      <c r="J21" s="66" t="s">
        <v>353</v>
      </c>
    </row>
    <row r="22" ht="33.75" customHeight="1" spans="1:10">
      <c r="A22" s="66" t="s">
        <v>273</v>
      </c>
      <c r="B22" s="66" t="s">
        <v>345</v>
      </c>
      <c r="C22" s="66" t="s">
        <v>313</v>
      </c>
      <c r="D22" s="66" t="s">
        <v>314</v>
      </c>
      <c r="E22" s="66" t="s">
        <v>354</v>
      </c>
      <c r="F22" s="66" t="s">
        <v>300</v>
      </c>
      <c r="G22" s="39" t="s">
        <v>310</v>
      </c>
      <c r="H22" s="66" t="s">
        <v>311</v>
      </c>
      <c r="I22" s="66" t="s">
        <v>302</v>
      </c>
      <c r="J22" s="66" t="s">
        <v>355</v>
      </c>
    </row>
    <row r="23" ht="33.75" customHeight="1" spans="1:10">
      <c r="A23" s="66" t="s">
        <v>273</v>
      </c>
      <c r="B23" s="66" t="s">
        <v>345</v>
      </c>
      <c r="C23" s="66" t="s">
        <v>319</v>
      </c>
      <c r="D23" s="66" t="s">
        <v>320</v>
      </c>
      <c r="E23" s="66" t="s">
        <v>356</v>
      </c>
      <c r="F23" s="66" t="s">
        <v>305</v>
      </c>
      <c r="G23" s="39" t="s">
        <v>322</v>
      </c>
      <c r="H23" s="66" t="s">
        <v>311</v>
      </c>
      <c r="I23" s="66" t="s">
        <v>302</v>
      </c>
      <c r="J23" s="66" t="s">
        <v>357</v>
      </c>
    </row>
    <row r="24" ht="33.75" customHeight="1" spans="1:10">
      <c r="A24" s="66" t="s">
        <v>253</v>
      </c>
      <c r="B24" s="66" t="s">
        <v>358</v>
      </c>
      <c r="C24" s="66" t="s">
        <v>297</v>
      </c>
      <c r="D24" s="66" t="s">
        <v>298</v>
      </c>
      <c r="E24" s="66" t="s">
        <v>359</v>
      </c>
      <c r="F24" s="66" t="s">
        <v>305</v>
      </c>
      <c r="G24" s="39" t="s">
        <v>360</v>
      </c>
      <c r="H24" s="66" t="s">
        <v>328</v>
      </c>
      <c r="I24" s="66" t="s">
        <v>302</v>
      </c>
      <c r="J24" s="66" t="s">
        <v>361</v>
      </c>
    </row>
    <row r="25" ht="33.75" customHeight="1" spans="1:10">
      <c r="A25" s="66" t="s">
        <v>253</v>
      </c>
      <c r="B25" s="66" t="s">
        <v>358</v>
      </c>
      <c r="C25" s="66" t="s">
        <v>297</v>
      </c>
      <c r="D25" s="66" t="s">
        <v>298</v>
      </c>
      <c r="E25" s="66" t="s">
        <v>325</v>
      </c>
      <c r="F25" s="66" t="s">
        <v>305</v>
      </c>
      <c r="G25" s="39" t="s">
        <v>362</v>
      </c>
      <c r="H25" s="66" t="s">
        <v>306</v>
      </c>
      <c r="I25" s="66" t="s">
        <v>302</v>
      </c>
      <c r="J25" s="66" t="s">
        <v>363</v>
      </c>
    </row>
    <row r="26" ht="33.75" customHeight="1" spans="1:10">
      <c r="A26" s="66" t="s">
        <v>253</v>
      </c>
      <c r="B26" s="66" t="s">
        <v>358</v>
      </c>
      <c r="C26" s="66" t="s">
        <v>297</v>
      </c>
      <c r="D26" s="66" t="s">
        <v>308</v>
      </c>
      <c r="E26" s="66" t="s">
        <v>364</v>
      </c>
      <c r="F26" s="66" t="s">
        <v>305</v>
      </c>
      <c r="G26" s="39" t="s">
        <v>322</v>
      </c>
      <c r="H26" s="66" t="s">
        <v>311</v>
      </c>
      <c r="I26" s="66" t="s">
        <v>302</v>
      </c>
      <c r="J26" s="66" t="s">
        <v>365</v>
      </c>
    </row>
    <row r="27" ht="33.75" customHeight="1" spans="1:10">
      <c r="A27" s="66" t="s">
        <v>253</v>
      </c>
      <c r="B27" s="66" t="s">
        <v>358</v>
      </c>
      <c r="C27" s="66" t="s">
        <v>297</v>
      </c>
      <c r="D27" s="66" t="s">
        <v>308</v>
      </c>
      <c r="E27" s="66" t="s">
        <v>366</v>
      </c>
      <c r="F27" s="66" t="s">
        <v>300</v>
      </c>
      <c r="G27" s="39" t="s">
        <v>310</v>
      </c>
      <c r="H27" s="66" t="s">
        <v>311</v>
      </c>
      <c r="I27" s="66" t="s">
        <v>302</v>
      </c>
      <c r="J27" s="66" t="s">
        <v>367</v>
      </c>
    </row>
    <row r="28" ht="33.75" customHeight="1" spans="1:10">
      <c r="A28" s="66" t="s">
        <v>253</v>
      </c>
      <c r="B28" s="66" t="s">
        <v>358</v>
      </c>
      <c r="C28" s="66" t="s">
        <v>313</v>
      </c>
      <c r="D28" s="66" t="s">
        <v>337</v>
      </c>
      <c r="E28" s="66" t="s">
        <v>368</v>
      </c>
      <c r="F28" s="66" t="s">
        <v>305</v>
      </c>
      <c r="G28" s="39" t="s">
        <v>339</v>
      </c>
      <c r="H28" s="66" t="s">
        <v>311</v>
      </c>
      <c r="I28" s="66" t="s">
        <v>302</v>
      </c>
      <c r="J28" s="66" t="s">
        <v>369</v>
      </c>
    </row>
    <row r="29" ht="33.75" customHeight="1" spans="1:10">
      <c r="A29" s="66" t="s">
        <v>253</v>
      </c>
      <c r="B29" s="66" t="s">
        <v>358</v>
      </c>
      <c r="C29" s="66" t="s">
        <v>313</v>
      </c>
      <c r="D29" s="66" t="s">
        <v>337</v>
      </c>
      <c r="E29" s="66" t="s">
        <v>370</v>
      </c>
      <c r="F29" s="66" t="s">
        <v>300</v>
      </c>
      <c r="G29" s="39" t="s">
        <v>310</v>
      </c>
      <c r="H29" s="66" t="s">
        <v>311</v>
      </c>
      <c r="I29" s="66" t="s">
        <v>302</v>
      </c>
      <c r="J29" s="66" t="s">
        <v>371</v>
      </c>
    </row>
    <row r="30" ht="33.75" customHeight="1" spans="1:10">
      <c r="A30" s="66" t="s">
        <v>253</v>
      </c>
      <c r="B30" s="66" t="s">
        <v>358</v>
      </c>
      <c r="C30" s="66" t="s">
        <v>313</v>
      </c>
      <c r="D30" s="66" t="s">
        <v>337</v>
      </c>
      <c r="E30" s="66" t="s">
        <v>372</v>
      </c>
      <c r="F30" s="66" t="s">
        <v>300</v>
      </c>
      <c r="G30" s="39" t="s">
        <v>373</v>
      </c>
      <c r="H30" s="66" t="s">
        <v>311</v>
      </c>
      <c r="I30" s="66" t="s">
        <v>302</v>
      </c>
      <c r="J30" s="66" t="s">
        <v>374</v>
      </c>
    </row>
    <row r="31" ht="33.75" customHeight="1" spans="1:10">
      <c r="A31" s="66" t="s">
        <v>253</v>
      </c>
      <c r="B31" s="66" t="s">
        <v>358</v>
      </c>
      <c r="C31" s="66" t="s">
        <v>319</v>
      </c>
      <c r="D31" s="66" t="s">
        <v>320</v>
      </c>
      <c r="E31" s="66" t="s">
        <v>375</v>
      </c>
      <c r="F31" s="66" t="s">
        <v>305</v>
      </c>
      <c r="G31" s="39" t="s">
        <v>373</v>
      </c>
      <c r="H31" s="66" t="s">
        <v>311</v>
      </c>
      <c r="I31" s="66" t="s">
        <v>302</v>
      </c>
      <c r="J31" s="66" t="s">
        <v>376</v>
      </c>
    </row>
  </sheetData>
  <mergeCells count="10">
    <mergeCell ref="A2:J2"/>
    <mergeCell ref="A3:H3"/>
    <mergeCell ref="A7:A11"/>
    <mergeCell ref="A12:A18"/>
    <mergeCell ref="A19:A23"/>
    <mergeCell ref="A24:A31"/>
    <mergeCell ref="B7:B11"/>
    <mergeCell ref="B12:B18"/>
    <mergeCell ref="B19:B23"/>
    <mergeCell ref="B24:B31"/>
  </mergeCells>
  <pageMargins left="0.75" right="0.75" top="1" bottom="1" header="0.5" footer="0.5"/>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2026-01-30T17:51:00Z</dcterms:created>
  <dcterms:modified xsi:type="dcterms:W3CDTF">2026-02-09T15:40:56Z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DBF1697AB11244B486B971D5E122F134_12</vt:lpwstr>
  </property>
  <property fmtid="{D5CDD505-2E9C-101B-9397-08002B2CF9AE}" pid="3" name="KSOProductBuildVer">
    <vt:lpwstr>2052-12.1.2.22550</vt:lpwstr>
  </property>
</Properties>
</file>